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$$$ 2020-UTN\Hechos por Moni para Marta\UTN Examen Excel Avanzado 2001\UTN Examen Excel Avanzado 2001\"/>
    </mc:Choice>
  </mc:AlternateContent>
  <xr:revisionPtr revIDLastSave="0" documentId="13_ncr:1_{14EC4ED1-6FD6-48F6-A392-1E138009E6FC}" xr6:coauthVersionLast="45" xr6:coauthVersionMax="45" xr10:uidLastSave="{00000000-0000-0000-0000-000000000000}"/>
  <bookViews>
    <workbookView xWindow="11055" yWindow="1440" windowWidth="12285" windowHeight="12675" activeTab="3" xr2:uid="{00000000-000D-0000-FFFF-FFFF00000000}"/>
  </bookViews>
  <sheets>
    <sheet name="Gráfico" sheetId="9" r:id="rId1"/>
    <sheet name="Consultas" sheetId="1" r:id="rId2"/>
    <sheet name="Información" sheetId="5" r:id="rId3"/>
    <sheet name="Médicos" sheetId="4" r:id="rId4"/>
    <sheet name="Filtros" sheetId="8" r:id="rId5"/>
  </sheets>
  <externalReferences>
    <externalReference r:id="rId6"/>
  </externalReferences>
  <definedNames>
    <definedName name="_xlnm._FilterDatabase" localSheetId="4" hidden="1">Filtros!$A$3:$G$33</definedName>
    <definedName name="ANT">Información!$J$2:$M$3</definedName>
    <definedName name="CODMED">Consultas!$G$4:$G$33</definedName>
    <definedName name="TOTAL">Consultas!$J$4:$J$33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I4" i="1" l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E4" i="1" l="1"/>
  <c r="E17" i="4" l="1"/>
  <c r="F17" i="4" s="1"/>
  <c r="A33" i="1" l="1"/>
  <c r="A29" i="1"/>
  <c r="A25" i="1"/>
  <c r="A13" i="1"/>
  <c r="A32" i="1"/>
  <c r="A24" i="1"/>
  <c r="A20" i="1"/>
  <c r="A16" i="1"/>
  <c r="A12" i="1"/>
  <c r="A8" i="1"/>
  <c r="A17" i="1"/>
  <c r="A9" i="1"/>
  <c r="A28" i="1"/>
  <c r="A31" i="1"/>
  <c r="A27" i="1"/>
  <c r="A23" i="1"/>
  <c r="A19" i="1"/>
  <c r="A15" i="1"/>
  <c r="A11" i="1"/>
  <c r="A7" i="1"/>
  <c r="A21" i="1"/>
  <c r="A4" i="1"/>
  <c r="A30" i="1"/>
  <c r="A26" i="1"/>
  <c r="A22" i="1"/>
  <c r="A18" i="1"/>
  <c r="A14" i="1"/>
  <c r="A10" i="1"/>
  <c r="A6" i="1"/>
  <c r="A5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</calcChain>
</file>

<file path=xl/sharedStrings.xml><?xml version="1.0" encoding="utf-8"?>
<sst xmlns="http://schemas.openxmlformats.org/spreadsheetml/2006/main" count="232" uniqueCount="109">
  <si>
    <t>HONORARIOS</t>
  </si>
  <si>
    <t>María Ines Soler</t>
  </si>
  <si>
    <t>Pedro Gimenez</t>
  </si>
  <si>
    <t>Ignacio Paz</t>
  </si>
  <si>
    <t>Adriana Ramirez</t>
  </si>
  <si>
    <t>ESPECIALIDAD</t>
  </si>
  <si>
    <t>MEDICO</t>
  </si>
  <si>
    <t>Clinica</t>
  </si>
  <si>
    <t>Ginecologia</t>
  </si>
  <si>
    <t>Cardiologia</t>
  </si>
  <si>
    <t>Traumatologia</t>
  </si>
  <si>
    <t>Osde</t>
  </si>
  <si>
    <t>Galeno</t>
  </si>
  <si>
    <t>CLAVE VISITA</t>
  </si>
  <si>
    <t>Perez, Juan</t>
  </si>
  <si>
    <t>Pereyra Pedro</t>
  </si>
  <si>
    <t>Hernandez José</t>
  </si>
  <si>
    <t>Sportiuk, Hernán</t>
  </si>
  <si>
    <t>Vialet, Mauricio</t>
  </si>
  <si>
    <t>Prodi, Lucas</t>
  </si>
  <si>
    <t>Sola, Mario</t>
  </si>
  <si>
    <t>Kay, Santiago</t>
  </si>
  <si>
    <t>Genovez, Gustavo</t>
  </si>
  <si>
    <t>Pulido, Raul</t>
  </si>
  <si>
    <t>Lopez, Sol</t>
  </si>
  <si>
    <t>Fernandez, Iris</t>
  </si>
  <si>
    <t>Prado, Cecilia</t>
  </si>
  <si>
    <t>Paz, Silvia</t>
  </si>
  <si>
    <t>Moreno, Mariela</t>
  </si>
  <si>
    <t>Blanco, Belén</t>
  </si>
  <si>
    <t>Cherry, Andrea</t>
  </si>
  <si>
    <t>Fiorespino, Sandra</t>
  </si>
  <si>
    <t>Dominguez, Valeria</t>
  </si>
  <si>
    <t>Ferreyra, Maria</t>
  </si>
  <si>
    <t>Parma, Fermin</t>
  </si>
  <si>
    <t>Saez, Pablo</t>
  </si>
  <si>
    <t>Oneto, Diana</t>
  </si>
  <si>
    <t>Pelufo, Carmen</t>
  </si>
  <si>
    <t>Traverso, Ana</t>
  </si>
  <si>
    <t>Brand, Carlos</t>
  </si>
  <si>
    <t>Ramirez, Paz</t>
  </si>
  <si>
    <t>Ciancio, Jazmin</t>
  </si>
  <si>
    <t>Canto, Elena</t>
  </si>
  <si>
    <t>Gorman, Marco</t>
  </si>
  <si>
    <t>FECHA VISITA</t>
  </si>
  <si>
    <t>NRO PACIENTE</t>
  </si>
  <si>
    <t>FORMA DE PAGO</t>
  </si>
  <si>
    <t>Efectivo</t>
  </si>
  <si>
    <t>Tarjeta</t>
  </si>
  <si>
    <t>CÓDIGO MÉDICO</t>
  </si>
  <si>
    <t>FECHA PRÓXIMA VISITA</t>
  </si>
  <si>
    <t>FECHA NACIMIENTO</t>
  </si>
  <si>
    <t>TOTAL A PAGAR</t>
  </si>
  <si>
    <t>EDAD EN AÑOS Y MESES</t>
  </si>
  <si>
    <t>TOTAL A COBRAR</t>
  </si>
  <si>
    <t>CLINICA PRIVADA EL SOL</t>
  </si>
  <si>
    <t>APELLIDO/NOM</t>
  </si>
  <si>
    <t>PRÓXIMA VISITA EN MESES</t>
  </si>
  <si>
    <t>OBRA SOCIAL</t>
  </si>
  <si>
    <t>DESCUENTO</t>
  </si>
  <si>
    <t>Medicus</t>
  </si>
  <si>
    <t>Columna Auxiliar</t>
  </si>
  <si>
    <t>Antigüedad hasta</t>
  </si>
  <si>
    <t>Importe</t>
  </si>
  <si>
    <t>CODIGO MEDICO</t>
  </si>
  <si>
    <t>Andres Romano</t>
  </si>
  <si>
    <t>Clinica Med</t>
  </si>
  <si>
    <t>Ines Soler</t>
  </si>
  <si>
    <t>ANTIGUEDAD</t>
  </si>
  <si>
    <t xml:space="preserve">Antigüedad </t>
  </si>
  <si>
    <t>RESUMEN MÉDICO</t>
  </si>
  <si>
    <t>CANTIDAD DE ATENCIONES</t>
  </si>
  <si>
    <t>PORCENTAJE ATENCIONES</t>
  </si>
  <si>
    <t>CLÍNICA PRIVADA EL SOL</t>
  </si>
  <si>
    <t>101;rez;18</t>
  </si>
  <si>
    <t>102;rey;23</t>
  </si>
  <si>
    <t>103;rna;18</t>
  </si>
  <si>
    <t>104;ort;26</t>
  </si>
  <si>
    <t>105;ale;29</t>
  </si>
  <si>
    <t>106;odi;8</t>
  </si>
  <si>
    <t>107;la,;26</t>
  </si>
  <si>
    <t>108;y, ;8</t>
  </si>
  <si>
    <t>109;nov;23</t>
  </si>
  <si>
    <t>110;lid;29</t>
  </si>
  <si>
    <t>111;pez;18</t>
  </si>
  <si>
    <t>112;rna;3</t>
  </si>
  <si>
    <t>113;ado;14</t>
  </si>
  <si>
    <t>114;z, ;5</t>
  </si>
  <si>
    <t>115;ren;14</t>
  </si>
  <si>
    <t>116;anc;14</t>
  </si>
  <si>
    <t>117;err;18</t>
  </si>
  <si>
    <t>118;ore;8</t>
  </si>
  <si>
    <t>119;min;1</t>
  </si>
  <si>
    <t>120;rre;8</t>
  </si>
  <si>
    <t>121;rma;8</t>
  </si>
  <si>
    <t>122;ez,;26</t>
  </si>
  <si>
    <t>123;eto;23</t>
  </si>
  <si>
    <t>124;luf;5</t>
  </si>
  <si>
    <t>125;ave;8</t>
  </si>
  <si>
    <t>126;and;4</t>
  </si>
  <si>
    <t>127;mir;14</t>
  </si>
  <si>
    <t>128;anc;18</t>
  </si>
  <si>
    <t>129;nto;1</t>
  </si>
  <si>
    <t>130;rma;5</t>
  </si>
  <si>
    <t>PAGO 2/1 al 3/1</t>
  </si>
  <si>
    <t>PAGO 4/1 al 5/1</t>
  </si>
  <si>
    <t>PAGO 2/1 AL 3/1</t>
  </si>
  <si>
    <t>PAGO 4/1 AL 5/1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</si>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</sst>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[Red]&quot;$&quot;\ \ #,###"/>
  </numFmts>
  <fonts count="16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28"/>
      <color theme="0"/>
      <name val="Bookman Old Style"/>
      <family val="1"/>
    </font>
    <font>
      <sz val="10"/>
      <color theme="0"/>
      <name val="Arial"/>
      <family val="2"/>
    </font>
    <font>
      <b/>
      <sz val="10"/>
      <color theme="8" tint="0.79998168889431442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20"/>
      <color theme="9" tint="-0.499984740745262"/>
      <name val="Copperplate Gothic Bold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28"/>
      <color theme="0"/>
      <name val="Bookman Old Style"/>
      <family val="1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theme="4" tint="-0.24994659260841701"/>
      </left>
      <right style="mediumDashDotDot">
        <color rgb="FF44EAF2"/>
      </right>
      <top style="thick">
        <color theme="4" tint="-0.24994659260841701"/>
      </top>
      <bottom style="mediumDashDotDot">
        <color rgb="FF44EAF2"/>
      </bottom>
      <diagonal/>
    </border>
    <border>
      <left style="mediumDashDotDot">
        <color rgb="FF44EAF2"/>
      </left>
      <right style="mediumDashDotDot">
        <color rgb="FF44EAF2"/>
      </right>
      <top style="thick">
        <color theme="4" tint="-0.24994659260841701"/>
      </top>
      <bottom style="mediumDashDotDot">
        <color rgb="FF44EAF2"/>
      </bottom>
      <diagonal/>
    </border>
    <border>
      <left style="mediumDashDotDot">
        <color rgb="FF44EAF2"/>
      </left>
      <right style="thick">
        <color theme="4" tint="-0.24994659260841701"/>
      </right>
      <top style="thick">
        <color theme="4" tint="-0.24994659260841701"/>
      </top>
      <bottom style="mediumDashDotDot">
        <color rgb="FF44EAF2"/>
      </bottom>
      <diagonal/>
    </border>
    <border>
      <left style="thick">
        <color theme="4" tint="-0.24994659260841701"/>
      </left>
      <right style="mediumDashDotDot">
        <color rgb="FF44EAF2"/>
      </right>
      <top style="mediumDashDotDot">
        <color rgb="FF44EAF2"/>
      </top>
      <bottom style="mediumDashDotDot">
        <color rgb="FF44EAF2"/>
      </bottom>
      <diagonal/>
    </border>
    <border>
      <left style="mediumDashDotDot">
        <color rgb="FF44EAF2"/>
      </left>
      <right style="mediumDashDotDot">
        <color rgb="FF44EAF2"/>
      </right>
      <top style="mediumDashDotDot">
        <color rgb="FF44EAF2"/>
      </top>
      <bottom style="mediumDashDotDot">
        <color rgb="FF44EAF2"/>
      </bottom>
      <diagonal/>
    </border>
    <border>
      <left style="mediumDashDotDot">
        <color rgb="FF44EAF2"/>
      </left>
      <right style="thick">
        <color theme="4" tint="-0.24994659260841701"/>
      </right>
      <top style="mediumDashDotDot">
        <color rgb="FF44EAF2"/>
      </top>
      <bottom style="mediumDashDotDot">
        <color rgb="FF44EAF2"/>
      </bottom>
      <diagonal/>
    </border>
    <border>
      <left style="thick">
        <color theme="4" tint="-0.24994659260841701"/>
      </left>
      <right style="mediumDashDotDot">
        <color rgb="FF44EAF2"/>
      </right>
      <top style="mediumDashDotDot">
        <color rgb="FF44EAF2"/>
      </top>
      <bottom style="thick">
        <color theme="4" tint="-0.24994659260841701"/>
      </bottom>
      <diagonal/>
    </border>
    <border>
      <left style="mediumDashDotDot">
        <color rgb="FF44EAF2"/>
      </left>
      <right style="mediumDashDotDot">
        <color rgb="FF44EAF2"/>
      </right>
      <top style="mediumDashDotDot">
        <color rgb="FF44EAF2"/>
      </top>
      <bottom style="thick">
        <color theme="4" tint="-0.24994659260841701"/>
      </bottom>
      <diagonal/>
    </border>
    <border>
      <left style="mediumDashDotDot">
        <color rgb="FF44EAF2"/>
      </left>
      <right style="mediumDashDotDot">
        <color rgb="FF44EAF2"/>
      </right>
      <top style="mediumDashDotDot">
        <color rgb="FF44EAF2"/>
      </top>
      <bottom style="thick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DashDotDot">
        <color rgb="FF44EAF2"/>
      </left>
      <right style="thick">
        <color theme="4" tint="-0.24994659260841701"/>
      </right>
      <top style="mediumDashDotDot">
        <color rgb="FF44EAF2"/>
      </top>
      <bottom style="thick">
        <color rgb="FF00206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medium">
        <color theme="5"/>
      </left>
      <right style="dotted">
        <color theme="9" tint="-0.24994659260841701"/>
      </right>
      <top style="medium">
        <color theme="5"/>
      </top>
      <bottom style="dotted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medium">
        <color theme="5"/>
      </top>
      <bottom style="dotted">
        <color theme="9" tint="-0.24994659260841701"/>
      </bottom>
      <diagonal/>
    </border>
    <border>
      <left style="dotted">
        <color theme="9" tint="-0.24994659260841701"/>
      </left>
      <right style="medium">
        <color theme="5"/>
      </right>
      <top style="medium">
        <color theme="5"/>
      </top>
      <bottom style="dotted">
        <color theme="9" tint="-0.24994659260841701"/>
      </bottom>
      <diagonal/>
    </border>
    <border>
      <left style="medium">
        <color theme="5"/>
      </left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dotted">
        <color theme="9" tint="-0.24994659260841701"/>
      </left>
      <right style="medium">
        <color theme="5"/>
      </right>
      <top style="dotted">
        <color theme="9" tint="-0.24994659260841701"/>
      </top>
      <bottom style="dotted">
        <color theme="9" tint="-0.24994659260841701"/>
      </bottom>
      <diagonal/>
    </border>
    <border>
      <left style="medium">
        <color theme="5"/>
      </left>
      <right style="dotted">
        <color theme="9" tint="-0.24994659260841701"/>
      </right>
      <top style="dotted">
        <color theme="9" tint="-0.24994659260841701"/>
      </top>
      <bottom style="medium">
        <color theme="5"/>
      </bottom>
      <diagonal/>
    </border>
    <border>
      <left style="dotted">
        <color theme="9" tint="-0.24994659260841701"/>
      </left>
      <right style="dotted">
        <color theme="9" tint="-0.24994659260841701"/>
      </right>
      <top style="dotted">
        <color theme="9" tint="-0.24994659260841701"/>
      </top>
      <bottom style="medium">
        <color theme="5"/>
      </bottom>
      <diagonal/>
    </border>
    <border>
      <left style="dotted">
        <color theme="9" tint="-0.24994659260841701"/>
      </left>
      <right style="medium">
        <color theme="5"/>
      </right>
      <top style="dotted">
        <color theme="9" tint="-0.24994659260841701"/>
      </top>
      <bottom style="medium">
        <color theme="5"/>
      </bottom>
      <diagonal/>
    </border>
    <border>
      <left style="dotted">
        <color theme="9" tint="-0.24994659260841701"/>
      </left>
      <right style="thick">
        <color theme="5"/>
      </right>
      <top style="medium">
        <color theme="5"/>
      </top>
      <bottom style="dotted">
        <color theme="9" tint="-0.24994659260841701"/>
      </bottom>
      <diagonal/>
    </border>
    <border>
      <left style="dotted">
        <color theme="9" tint="-0.24994659260841701"/>
      </left>
      <right style="thick">
        <color theme="5"/>
      </right>
      <top style="dotted">
        <color theme="9" tint="-0.24994659260841701"/>
      </top>
      <bottom style="medium">
        <color theme="5"/>
      </bottom>
      <diagonal/>
    </border>
    <border>
      <left/>
      <right style="thick">
        <color theme="4" tint="-0.24994659260841701"/>
      </right>
      <top/>
      <bottom/>
      <diagonal/>
    </border>
    <border>
      <left style="mediumDashDotDot">
        <color rgb="FF44EAF2"/>
      </left>
      <right style="thick">
        <color theme="4" tint="-0.24994659260841701"/>
      </right>
      <top style="mediumDashDotDot">
        <color rgb="FF44EAF2"/>
      </top>
      <bottom style="thick">
        <color theme="4" tint="-0.24994659260841701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9" fontId="12" fillId="0" borderId="0" applyFont="0" applyFill="0" applyBorder="0" applyAlignment="0" applyProtection="0"/>
    <xf numFmtId="0" fontId="3" fillId="0" borderId="0"/>
    <xf numFmtId="0" fontId="2" fillId="0" borderId="0"/>
  </cellStyleXfs>
  <cellXfs count="88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3" borderId="2" xfId="0" applyFont="1" applyFill="1" applyBorder="1" applyAlignment="1">
      <alignment horizontal="right" vertical="center" wrapText="1"/>
    </xf>
    <xf numFmtId="0" fontId="8" fillId="3" borderId="3" xfId="0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4" fontId="5" fillId="0" borderId="6" xfId="2" applyNumberFormat="1" applyFont="1" applyFill="1" applyBorder="1" applyAlignment="1">
      <alignment horizontal="center" wrapText="1"/>
    </xf>
    <xf numFmtId="14" fontId="0" fillId="0" borderId="6" xfId="0" applyNumberForma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4" fontId="5" fillId="0" borderId="9" xfId="2" applyNumberFormat="1" applyFont="1" applyFill="1" applyBorder="1" applyAlignment="1">
      <alignment horizontal="center" wrapText="1"/>
    </xf>
    <xf numFmtId="14" fontId="0" fillId="0" borderId="9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14" fontId="5" fillId="0" borderId="10" xfId="2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3" fillId="0" borderId="6" xfId="0" applyNumberFormat="1" applyFont="1" applyBorder="1" applyAlignment="1">
      <alignment horizontal="center"/>
    </xf>
    <xf numFmtId="0" fontId="9" fillId="5" borderId="1" xfId="1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4" fillId="0" borderId="12" xfId="1" applyFont="1" applyFill="1" applyBorder="1" applyAlignment="1">
      <alignment wrapText="1"/>
    </xf>
    <xf numFmtId="9" fontId="4" fillId="0" borderId="13" xfId="1" applyNumberFormat="1" applyFont="1" applyFill="1" applyBorder="1" applyAlignment="1">
      <alignment horizontal="right" wrapText="1"/>
    </xf>
    <xf numFmtId="0" fontId="4" fillId="0" borderId="14" xfId="1" applyFont="1" applyFill="1" applyBorder="1" applyAlignment="1">
      <alignment wrapText="1"/>
    </xf>
    <xf numFmtId="9" fontId="4" fillId="0" borderId="15" xfId="1" applyNumberFormat="1" applyFont="1" applyFill="1" applyBorder="1" applyAlignment="1">
      <alignment horizontal="right" wrapText="1"/>
    </xf>
    <xf numFmtId="0" fontId="4" fillId="0" borderId="16" xfId="1" applyFont="1" applyFill="1" applyBorder="1" applyAlignment="1">
      <alignment wrapText="1"/>
    </xf>
    <xf numFmtId="9" fontId="4" fillId="0" borderId="17" xfId="1" applyNumberFormat="1" applyFont="1" applyFill="1" applyBorder="1" applyAlignment="1">
      <alignment horizontal="right" wrapText="1"/>
    </xf>
    <xf numFmtId="164" fontId="0" fillId="0" borderId="11" xfId="0" applyNumberFormat="1" applyBorder="1"/>
    <xf numFmtId="0" fontId="10" fillId="0" borderId="6" xfId="1" applyFont="1" applyFill="1" applyBorder="1" applyAlignment="1">
      <alignment horizontal="center" wrapText="1"/>
    </xf>
    <xf numFmtId="14" fontId="0" fillId="0" borderId="10" xfId="0" applyNumberFormat="1" applyBorder="1" applyAlignment="1">
      <alignment horizontal="center"/>
    </xf>
    <xf numFmtId="0" fontId="4" fillId="0" borderId="19" xfId="1" applyFont="1" applyFill="1" applyBorder="1" applyAlignment="1">
      <alignment wrapText="1"/>
    </xf>
    <xf numFmtId="9" fontId="0" fillId="0" borderId="19" xfId="0" applyNumberFormat="1" applyBorder="1"/>
    <xf numFmtId="0" fontId="4" fillId="0" borderId="20" xfId="1" applyFont="1" applyFill="1" applyBorder="1" applyAlignment="1">
      <alignment wrapText="1"/>
    </xf>
    <xf numFmtId="9" fontId="4" fillId="0" borderId="20" xfId="1" applyNumberFormat="1" applyFont="1" applyFill="1" applyBorder="1" applyAlignment="1">
      <alignment horizontal="right" wrapText="1"/>
    </xf>
    <xf numFmtId="0" fontId="0" fillId="0" borderId="11" xfId="0" applyBorder="1" applyAlignment="1">
      <alignment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 wrapText="1"/>
    </xf>
    <xf numFmtId="0" fontId="3" fillId="0" borderId="11" xfId="0" applyFont="1" applyBorder="1"/>
    <xf numFmtId="0" fontId="0" fillId="0" borderId="11" xfId="0" applyFill="1" applyBorder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5" xfId="0" applyBorder="1"/>
    <xf numFmtId="0" fontId="0" fillId="0" borderId="25" xfId="0" applyFill="1" applyBorder="1"/>
    <xf numFmtId="0" fontId="0" fillId="0" borderId="27" xfId="0" applyBorder="1"/>
    <xf numFmtId="0" fontId="0" fillId="0" borderId="28" xfId="0" applyBorder="1"/>
    <xf numFmtId="164" fontId="0" fillId="0" borderId="26" xfId="0" applyNumberFormat="1" applyBorder="1"/>
    <xf numFmtId="164" fontId="0" fillId="0" borderId="29" xfId="0" applyNumberFormat="1" applyBorder="1"/>
    <xf numFmtId="0" fontId="1" fillId="7" borderId="21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1" fillId="7" borderId="30" xfId="0" applyFont="1" applyFill="1" applyBorder="1" applyAlignment="1">
      <alignment horizontal="center" vertical="center" wrapText="1"/>
    </xf>
    <xf numFmtId="9" fontId="0" fillId="0" borderId="31" xfId="3" applyFont="1" applyBorder="1" applyAlignment="1">
      <alignment horizontal="right" vertical="center"/>
    </xf>
    <xf numFmtId="165" fontId="13" fillId="0" borderId="7" xfId="0" applyNumberFormat="1" applyFont="1" applyBorder="1" applyAlignment="1">
      <alignment horizontal="center"/>
    </xf>
    <xf numFmtId="165" fontId="13" fillId="0" borderId="18" xfId="0" applyNumberFormat="1" applyFont="1" applyBorder="1" applyAlignment="1">
      <alignment horizontal="center"/>
    </xf>
    <xf numFmtId="0" fontId="3" fillId="0" borderId="0" xfId="4"/>
    <xf numFmtId="0" fontId="8" fillId="3" borderId="2" xfId="4" applyFont="1" applyFill="1" applyBorder="1" applyAlignment="1">
      <alignment horizontal="right" vertical="center" wrapText="1"/>
    </xf>
    <xf numFmtId="0" fontId="8" fillId="3" borderId="3" xfId="4" applyFont="1" applyFill="1" applyBorder="1" applyAlignment="1">
      <alignment horizontal="right" vertical="center" wrapText="1"/>
    </xf>
    <xf numFmtId="0" fontId="8" fillId="3" borderId="4" xfId="4" applyFont="1" applyFill="1" applyBorder="1" applyAlignment="1">
      <alignment horizontal="right" vertical="center" wrapText="1"/>
    </xf>
    <xf numFmtId="0" fontId="3" fillId="0" borderId="5" xfId="4" applyBorder="1" applyAlignment="1">
      <alignment horizontal="center"/>
    </xf>
    <xf numFmtId="0" fontId="3" fillId="0" borderId="6" xfId="4" applyBorder="1" applyAlignment="1">
      <alignment horizontal="center"/>
    </xf>
    <xf numFmtId="14" fontId="5" fillId="0" borderId="6" xfId="5" applyNumberFormat="1" applyFont="1" applyBorder="1" applyAlignment="1">
      <alignment horizontal="center" wrapText="1"/>
    </xf>
    <xf numFmtId="14" fontId="3" fillId="0" borderId="6" xfId="4" applyNumberFormat="1" applyBorder="1" applyAlignment="1">
      <alignment horizontal="center"/>
    </xf>
    <xf numFmtId="0" fontId="3" fillId="0" borderId="7" xfId="4" applyBorder="1" applyAlignment="1">
      <alignment horizontal="center"/>
    </xf>
    <xf numFmtId="0" fontId="10" fillId="0" borderId="7" xfId="1" applyFont="1" applyBorder="1" applyAlignment="1">
      <alignment horizontal="center" wrapText="1"/>
    </xf>
    <xf numFmtId="0" fontId="3" fillId="0" borderId="8" xfId="4" applyBorder="1" applyAlignment="1">
      <alignment horizontal="center"/>
    </xf>
    <xf numFmtId="0" fontId="3" fillId="0" borderId="9" xfId="4" applyBorder="1" applyAlignment="1">
      <alignment horizontal="center"/>
    </xf>
    <xf numFmtId="14" fontId="5" fillId="0" borderId="9" xfId="5" applyNumberFormat="1" applyFont="1" applyBorder="1" applyAlignment="1">
      <alignment horizontal="center" wrapText="1"/>
    </xf>
    <xf numFmtId="14" fontId="3" fillId="0" borderId="9" xfId="4" applyNumberFormat="1" applyBorder="1" applyAlignment="1">
      <alignment horizontal="center"/>
    </xf>
    <xf numFmtId="0" fontId="3" fillId="0" borderId="33" xfId="4" applyBorder="1" applyAlignment="1">
      <alignment horizontal="center"/>
    </xf>
    <xf numFmtId="0" fontId="1" fillId="4" borderId="11" xfId="4" applyFont="1" applyFill="1" applyBorder="1" applyAlignment="1">
      <alignment horizontal="center" vertical="center" wrapText="1"/>
    </xf>
    <xf numFmtId="0" fontId="3" fillId="0" borderId="11" xfId="4" applyBorder="1"/>
    <xf numFmtId="164" fontId="3" fillId="0" borderId="11" xfId="4" applyNumberFormat="1" applyBorder="1"/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4" fillId="2" borderId="0" xfId="4" applyFont="1" applyFill="1" applyAlignment="1">
      <alignment horizontal="center" vertical="center"/>
    </xf>
    <xf numFmtId="0" fontId="15" fillId="2" borderId="0" xfId="4" applyFont="1" applyFill="1" applyAlignment="1">
      <alignment horizontal="center" vertical="center"/>
    </xf>
    <xf numFmtId="0" fontId="15" fillId="2" borderId="32" xfId="4" applyFont="1" applyFill="1" applyBorder="1" applyAlignment="1">
      <alignment horizontal="center" vertical="center"/>
    </xf>
  </cellXfs>
  <cellStyles count="6">
    <cellStyle name="Normal" xfId="0" builtinId="0"/>
    <cellStyle name="Normal 2" xfId="4" xr:uid="{51D8CC5A-6F18-4760-87E5-7CEACD0A04C7}"/>
    <cellStyle name="Normal_Asociados" xfId="2" xr:uid="{00000000-0005-0000-0000-000001000000}"/>
    <cellStyle name="Normal_Asociados 2" xfId="5" xr:uid="{36741D84-7D7F-473E-A832-18CEDB4325C3}"/>
    <cellStyle name="Normal_Obra Social" xfId="1" xr:uid="{00000000-0005-0000-0000-000002000000}"/>
    <cellStyle name="Porcentaje" xfId="3" builtinId="5"/>
  </cellStyles>
  <dxfs count="1">
    <dxf>
      <fill>
        <gradientFill type="path" left="0.5" right="0.5" top="0.5" bottom="0.5">
          <stop position="0">
            <color theme="9" tint="0.40000610370189521"/>
          </stop>
          <stop position="1">
            <color theme="3" tint="0.80001220740379042"/>
          </stop>
        </gradientFill>
      </fill>
    </dxf>
  </dxfs>
  <tableStyles count="0" defaultTableStyle="TableStyleMedium2" defaultPivotStyle="PivotStyleLight16"/>
  <colors>
    <mruColors>
      <color rgb="FF44EA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tn_moni/2020/Excel%202020/UTN%20Examen%20Excel%20Avanzado%202001/Clinica%20Avaz_r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as"/>
      <sheetName val="Información"/>
      <sheetName val="Médicos"/>
      <sheetName val="Filtros"/>
      <sheetName val="Gráfico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21BCB-7FEC-4464-874B-64068B79460C}">
  <dimension ref="B3:E19"/>
  <sheetViews>
    <sheetView showGridLines="0" workbookViewId="0">
      <selection activeCell="E19" sqref="E19"/>
    </sheetView>
  </sheetViews>
  <sheetFormatPr baseColWidth="10" defaultRowHeight="12.75" x14ac:dyDescent="0.2"/>
  <cols>
    <col min="1" max="2" width="11.42578125" style="64"/>
    <col min="3" max="5" width="20.7109375" style="64" customWidth="1"/>
    <col min="6" max="16384" width="11.42578125" style="64"/>
  </cols>
  <sheetData>
    <row r="3" spans="2:5" x14ac:dyDescent="0.2">
      <c r="C3" s="79" t="s">
        <v>46</v>
      </c>
      <c r="D3" s="79" t="s">
        <v>104</v>
      </c>
      <c r="E3" s="79" t="s">
        <v>105</v>
      </c>
    </row>
    <row r="4" spans="2:5" x14ac:dyDescent="0.2">
      <c r="C4" s="80" t="s">
        <v>47</v>
      </c>
      <c r="D4" s="81">
        <v>4320</v>
      </c>
      <c r="E4" s="81">
        <v>4000</v>
      </c>
    </row>
    <row r="5" spans="2:5" x14ac:dyDescent="0.2">
      <c r="C5" s="80" t="s">
        <v>48</v>
      </c>
      <c r="D5" s="81">
        <v>4500</v>
      </c>
      <c r="E5" s="81">
        <v>3500</v>
      </c>
    </row>
    <row r="6" spans="2:5" x14ac:dyDescent="0.2">
      <c r="C6" s="80" t="s">
        <v>11</v>
      </c>
      <c r="D6" s="81">
        <v>4440</v>
      </c>
      <c r="E6" s="81">
        <v>3830</v>
      </c>
    </row>
    <row r="7" spans="2:5" x14ac:dyDescent="0.2">
      <c r="C7" s="80" t="s">
        <v>60</v>
      </c>
      <c r="D7" s="81">
        <v>4080</v>
      </c>
      <c r="E7" s="81">
        <v>4065</v>
      </c>
    </row>
    <row r="8" spans="2:5" x14ac:dyDescent="0.2">
      <c r="C8" s="80" t="s">
        <v>12</v>
      </c>
      <c r="D8" s="81">
        <v>5000</v>
      </c>
      <c r="E8" s="81">
        <v>4830</v>
      </c>
    </row>
    <row r="11" spans="2:5" ht="25.5" x14ac:dyDescent="0.2">
      <c r="B11" s="79" t="s">
        <v>46</v>
      </c>
      <c r="C11" s="79" t="s">
        <v>106</v>
      </c>
      <c r="D11" s="79" t="s">
        <v>107</v>
      </c>
      <c r="E11" s="79" t="s">
        <v>108</v>
      </c>
    </row>
    <row r="12" spans="2:5" x14ac:dyDescent="0.2">
      <c r="B12" s="80"/>
      <c r="C12" s="81"/>
      <c r="D12" s="81"/>
      <c r="E12" s="81"/>
    </row>
    <row r="18" spans="2:5" ht="25.5" x14ac:dyDescent="0.2">
      <c r="B18" s="79" t="s">
        <v>46</v>
      </c>
      <c r="C18" s="79" t="s">
        <v>106</v>
      </c>
      <c r="D18" s="79" t="s">
        <v>107</v>
      </c>
      <c r="E18" s="79" t="s">
        <v>108</v>
      </c>
    </row>
    <row r="19" spans="2:5" x14ac:dyDescent="0.2">
      <c r="B19" s="80" t="s">
        <v>11</v>
      </c>
      <c r="C19" s="81">
        <v>4440</v>
      </c>
      <c r="D19" s="81">
        <v>3830</v>
      </c>
      <c r="E19" s="81">
        <v>8270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showGridLines="0" workbookViewId="0">
      <selection activeCell="L8" sqref="L8"/>
    </sheetView>
  </sheetViews>
  <sheetFormatPr baseColWidth="10" defaultRowHeight="12.75" x14ac:dyDescent="0.2"/>
  <cols>
    <col min="1" max="10" width="15.7109375" customWidth="1"/>
  </cols>
  <sheetData>
    <row r="1" spans="1:14" x14ac:dyDescent="0.2">
      <c r="A1" s="82" t="s">
        <v>55</v>
      </c>
      <c r="B1" s="83"/>
      <c r="C1" s="83"/>
      <c r="D1" s="83"/>
      <c r="E1" s="83"/>
      <c r="F1" s="83"/>
      <c r="G1" s="83"/>
      <c r="H1" s="83"/>
      <c r="I1" s="83"/>
      <c r="J1" s="83"/>
    </row>
    <row r="2" spans="1:14" ht="24.95" customHeight="1" thickBo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</row>
    <row r="3" spans="1:14" ht="39.950000000000003" customHeight="1" thickTop="1" thickBot="1" x14ac:dyDescent="0.25">
      <c r="A3" s="5" t="s">
        <v>13</v>
      </c>
      <c r="B3" s="6" t="s">
        <v>45</v>
      </c>
      <c r="C3" s="6" t="s">
        <v>56</v>
      </c>
      <c r="D3" s="6" t="s">
        <v>51</v>
      </c>
      <c r="E3" s="6" t="s">
        <v>53</v>
      </c>
      <c r="F3" s="6" t="s">
        <v>44</v>
      </c>
      <c r="G3" s="6" t="s">
        <v>49</v>
      </c>
      <c r="H3" s="6" t="s">
        <v>46</v>
      </c>
      <c r="I3" s="6" t="s">
        <v>50</v>
      </c>
      <c r="J3" s="7" t="s">
        <v>52</v>
      </c>
      <c r="N3" s="4" t="s">
        <v>61</v>
      </c>
    </row>
    <row r="4" spans="1:14" s="2" customFormat="1" ht="20.100000000000001" customHeight="1" thickBot="1" x14ac:dyDescent="0.3">
      <c r="A4" s="8" t="str">
        <f>B4&amp;";"&amp;MID(C4,3,3)&amp;";"&amp;RANK(J4,$J$4:$J$33,0)</f>
        <v>101;rez;18</v>
      </c>
      <c r="B4" s="9">
        <v>101</v>
      </c>
      <c r="C4" s="9" t="s">
        <v>14</v>
      </c>
      <c r="D4" s="10">
        <v>29161</v>
      </c>
      <c r="E4" s="10" t="str">
        <f ca="1">DATEDIF(D4,TODAY(),"y")&amp;" "&amp;"a"&amp;" "&amp;DATEDIF(D4,TODAY(),"ym")&amp;" "&amp;"m"</f>
        <v>40 a 3 m</v>
      </c>
      <c r="F4" s="11">
        <v>43833</v>
      </c>
      <c r="G4" s="9">
        <v>1</v>
      </c>
      <c r="H4" s="12" t="s">
        <v>47</v>
      </c>
      <c r="I4" s="11">
        <f>IF(YEAR(D4)&lt;1960,DATE(YEAR(F4),MONTH(F4)+1,DAY(F4)),DATE(YEAR(F4),MONTH(F4)+(CHOOSE(G4,Información!$F$3,Información!$F$4,Información!$F$5,Información!$F$6,Información!$F$7)),DAY(F4)))</f>
        <v>43893</v>
      </c>
      <c r="J4" s="62">
        <f>IF(H4="Tarjeta",VLOOKUP(G4,Información!$E$3:$G$7,3),VLOOKUP(G4,Información!$E$3:$G$7,3)-VLOOKUP(H4,Información!$B$3:$C$6,2,FALSE)*VLOOKUP(G4,Información!$E$3:$G$7,3))</f>
        <v>1350</v>
      </c>
      <c r="N4" s="2">
        <v>1350</v>
      </c>
    </row>
    <row r="5" spans="1:14" s="2" customFormat="1" ht="20.100000000000001" customHeight="1" thickBot="1" x14ac:dyDescent="0.3">
      <c r="A5" s="8" t="str">
        <f t="shared" ref="A5:A33" si="0">B5&amp;";"&amp;MID(C5,3,3)&amp;";"&amp;RANK(J5,$J$4:$J$33,0)</f>
        <v>102;rey;23</v>
      </c>
      <c r="B5" s="9">
        <v>102</v>
      </c>
      <c r="C5" s="9" t="s">
        <v>15</v>
      </c>
      <c r="D5" s="10">
        <v>32755</v>
      </c>
      <c r="E5" s="10" t="str">
        <f t="shared" ref="E5:E33" ca="1" si="1">DATEDIF(D5,TODAY(),"y")&amp;" "&amp;"a"&amp;" "&amp;DATEDIF(D5,TODAY(),"ym")&amp;" "&amp;"m"</f>
        <v>30 a 5 m</v>
      </c>
      <c r="F5" s="11">
        <v>43833</v>
      </c>
      <c r="G5" s="9">
        <v>1</v>
      </c>
      <c r="H5" s="34" t="s">
        <v>60</v>
      </c>
      <c r="I5" s="11">
        <f>IF(YEAR(D5)&lt;1960,DATE(YEAR(F5),MONTH(F5)+1,DAY(F5)),DATE(YEAR(F5),MONTH(F5)+(CHOOSE(G5,Información!$F$3,Información!$F$4,Información!$F$5,Información!$F$6,Información!$F$7)),DAY(F5)))</f>
        <v>43893</v>
      </c>
      <c r="J5" s="62">
        <f>IF(H5="Tarjeta",VLOOKUP(G5,Información!$E$3:$G$7,3),VLOOKUP(G5,Información!$E$3:$G$7,3)-VLOOKUP(H5,Información!$B$3:$C$6,2,FALSE)*VLOOKUP(G5,Información!$E$3:$G$7,3))</f>
        <v>1275</v>
      </c>
      <c r="N5" s="2">
        <v>1275</v>
      </c>
    </row>
    <row r="6" spans="1:14" s="2" customFormat="1" ht="20.100000000000001" customHeight="1" thickBot="1" x14ac:dyDescent="0.3">
      <c r="A6" s="8" t="str">
        <f t="shared" si="0"/>
        <v>103;rna;18</v>
      </c>
      <c r="B6" s="9">
        <v>103</v>
      </c>
      <c r="C6" s="9" t="s">
        <v>16</v>
      </c>
      <c r="D6" s="10">
        <v>33191</v>
      </c>
      <c r="E6" s="10" t="str">
        <f t="shared" ca="1" si="1"/>
        <v>29 a 2 m</v>
      </c>
      <c r="F6" s="23">
        <v>43833</v>
      </c>
      <c r="G6" s="9">
        <v>1</v>
      </c>
      <c r="H6" s="13" t="s">
        <v>47</v>
      </c>
      <c r="I6" s="11">
        <f>IF(YEAR(D6)&lt;1960,DATE(YEAR(F6),MONTH(F6)+1,DAY(F6)),DATE(YEAR(F6),MONTH(F6)+(CHOOSE(G6,Información!$F$3,Información!$F$4,Información!$F$5,Información!$F$6,Información!$F$7)),DAY(F6)))</f>
        <v>43893</v>
      </c>
      <c r="J6" s="62">
        <f>IF(H6="Tarjeta",VLOOKUP(G6,Información!$E$3:$G$7,3),VLOOKUP(G6,Información!$E$3:$G$7,3)-VLOOKUP(H6,Información!$B$3:$C$6,2,FALSE)*VLOOKUP(G6,Información!$E$3:$G$7,3))</f>
        <v>1350</v>
      </c>
      <c r="N6" s="2">
        <v>1350</v>
      </c>
    </row>
    <row r="7" spans="1:14" s="2" customFormat="1" ht="20.100000000000001" customHeight="1" thickBot="1" x14ac:dyDescent="0.3">
      <c r="A7" s="8" t="str">
        <f t="shared" si="0"/>
        <v>104;ort;26</v>
      </c>
      <c r="B7" s="9">
        <v>104</v>
      </c>
      <c r="C7" s="9" t="s">
        <v>17</v>
      </c>
      <c r="D7" s="10">
        <v>22029</v>
      </c>
      <c r="E7" s="10" t="str">
        <f t="shared" ca="1" si="1"/>
        <v>59 a 9 m</v>
      </c>
      <c r="F7" s="11">
        <v>43833</v>
      </c>
      <c r="G7" s="9">
        <v>1</v>
      </c>
      <c r="H7" s="13" t="s">
        <v>11</v>
      </c>
      <c r="I7" s="11">
        <f>IF(YEAR(D7)&lt;1960,DATE(YEAR(F7),MONTH(F7)+1,DAY(F7)),DATE(YEAR(F7),MONTH(F7)+(CHOOSE(G7,Información!$F$3,Información!$F$4,Información!$F$5,Información!$F$6,Información!$F$7)),DAY(F7)))</f>
        <v>43893</v>
      </c>
      <c r="J7" s="62">
        <f>IF(H7="Tarjeta",VLOOKUP(G7,Información!$E$3:$G$7,3),VLOOKUP(G7,Información!$E$3:$G$7,3)-VLOOKUP(H7,Información!$B$3:$C$6,2,FALSE)*VLOOKUP(G7,Información!$E$3:$G$7,3))</f>
        <v>1200</v>
      </c>
      <c r="N7" s="2">
        <v>1200</v>
      </c>
    </row>
    <row r="8" spans="1:14" s="2" customFormat="1" ht="20.100000000000001" customHeight="1" thickBot="1" x14ac:dyDescent="0.3">
      <c r="A8" s="8" t="str">
        <f t="shared" si="0"/>
        <v>105;ale;29</v>
      </c>
      <c r="B8" s="9">
        <v>105</v>
      </c>
      <c r="C8" s="9" t="s">
        <v>18</v>
      </c>
      <c r="D8" s="10">
        <v>20549</v>
      </c>
      <c r="E8" s="10" t="str">
        <f t="shared" ca="1" si="1"/>
        <v>63 a 10 m</v>
      </c>
      <c r="F8" s="11">
        <v>43833</v>
      </c>
      <c r="G8" s="9">
        <v>1</v>
      </c>
      <c r="H8" s="13" t="s">
        <v>12</v>
      </c>
      <c r="I8" s="11">
        <f>IF(YEAR(D8)&lt;1960,DATE(YEAR(F8),MONTH(F8)+1,DAY(F8)),DATE(YEAR(F8),MONTH(F8)+(CHOOSE(G8,Información!$F$3,Información!$F$4,Información!$F$5,Información!$F$6,Información!$F$7)),DAY(F8)))</f>
        <v>43864</v>
      </c>
      <c r="J8" s="62">
        <f>IF(H8="Tarjeta",VLOOKUP(G8,Información!$E$3:$G$7,3),VLOOKUP(G8,Información!$E$3:$G$7,3)-VLOOKUP(H8,Información!$B$3:$C$6,2,FALSE)*VLOOKUP(G8,Información!$E$3:$G$7,3))</f>
        <v>1125</v>
      </c>
      <c r="N8" s="2">
        <v>1125</v>
      </c>
    </row>
    <row r="9" spans="1:14" s="2" customFormat="1" ht="20.100000000000001" customHeight="1" thickBot="1" x14ac:dyDescent="0.3">
      <c r="A9" s="8" t="str">
        <f t="shared" si="0"/>
        <v>106;odi;8</v>
      </c>
      <c r="B9" s="9">
        <v>106</v>
      </c>
      <c r="C9" s="9" t="s">
        <v>19</v>
      </c>
      <c r="D9" s="10">
        <v>20647</v>
      </c>
      <c r="E9" s="10" t="str">
        <f t="shared" ca="1" si="1"/>
        <v>63 a 7 m</v>
      </c>
      <c r="F9" s="11">
        <v>43834</v>
      </c>
      <c r="G9" s="9">
        <v>1</v>
      </c>
      <c r="H9" s="13" t="s">
        <v>48</v>
      </c>
      <c r="I9" s="11">
        <f>IF(YEAR(D9)&lt;1960,DATE(YEAR(F9),MONTH(F9)+1,DAY(F9)),DATE(YEAR(F9),MONTH(F9)+(CHOOSE(G9,Información!$F$3,Información!$F$4,Información!$F$5,Información!$F$6,Información!$F$7)),DAY(F9)))</f>
        <v>43865</v>
      </c>
      <c r="J9" s="62">
        <f>IF(H9="Tarjeta",VLOOKUP(G9,Información!$E$3:$G$7,3),VLOOKUP(G9,Información!$E$3:$G$7,3)-VLOOKUP(H9,Información!$B$3:$C$6,2,FALSE)*VLOOKUP(G9,Información!$E$3:$G$7,3))</f>
        <v>1500</v>
      </c>
      <c r="N9" s="2">
        <v>1500</v>
      </c>
    </row>
    <row r="10" spans="1:14" s="2" customFormat="1" ht="20.100000000000001" customHeight="1" thickBot="1" x14ac:dyDescent="0.3">
      <c r="A10" s="8" t="str">
        <f t="shared" si="0"/>
        <v>107;la,;26</v>
      </c>
      <c r="B10" s="9">
        <v>107</v>
      </c>
      <c r="C10" s="9" t="s">
        <v>20</v>
      </c>
      <c r="D10" s="10">
        <v>25004</v>
      </c>
      <c r="E10" s="10" t="str">
        <f t="shared" ca="1" si="1"/>
        <v>51 a 7 m</v>
      </c>
      <c r="F10" s="11">
        <v>43834</v>
      </c>
      <c r="G10" s="9">
        <v>1</v>
      </c>
      <c r="H10" s="13" t="s">
        <v>11</v>
      </c>
      <c r="I10" s="11">
        <f>IF(YEAR(D10)&lt;1960,DATE(YEAR(F10),MONTH(F10)+1,DAY(F10)),DATE(YEAR(F10),MONTH(F10)+(CHOOSE(G10,Información!$F$3,Información!$F$4,Información!$F$5,Información!$F$6,Información!$F$7)),DAY(F10)))</f>
        <v>43894</v>
      </c>
      <c r="J10" s="62">
        <f>IF(H10="Tarjeta",VLOOKUP(G10,Información!$E$3:$G$7,3),VLOOKUP(G10,Información!$E$3:$G$7,3)-VLOOKUP(H10,Información!$B$3:$C$6,2,FALSE)*VLOOKUP(G10,Información!$E$3:$G$7,3))</f>
        <v>1200</v>
      </c>
      <c r="N10" s="2">
        <v>1200</v>
      </c>
    </row>
    <row r="11" spans="1:14" s="2" customFormat="1" ht="20.100000000000001" customHeight="1" thickBot="1" x14ac:dyDescent="0.3">
      <c r="A11" s="8" t="str">
        <f t="shared" si="0"/>
        <v>108;y, ;8</v>
      </c>
      <c r="B11" s="9">
        <v>108</v>
      </c>
      <c r="C11" s="9" t="s">
        <v>21</v>
      </c>
      <c r="D11" s="10">
        <v>30022</v>
      </c>
      <c r="E11" s="10" t="str">
        <f t="shared" ca="1" si="1"/>
        <v>37 a 11 m</v>
      </c>
      <c r="F11" s="11">
        <v>43834</v>
      </c>
      <c r="G11" s="9">
        <v>1</v>
      </c>
      <c r="H11" s="13" t="s">
        <v>48</v>
      </c>
      <c r="I11" s="11">
        <f>IF(YEAR(D11)&lt;1960,DATE(YEAR(F11),MONTH(F11)+1,DAY(F11)),DATE(YEAR(F11),MONTH(F11)+(CHOOSE(G11,Información!$F$3,Información!$F$4,Información!$F$5,Información!$F$6,Información!$F$7)),DAY(F11)))</f>
        <v>43894</v>
      </c>
      <c r="J11" s="62">
        <f>IF(H11="Tarjeta",VLOOKUP(G11,Información!$E$3:$G$7,3),VLOOKUP(G11,Información!$E$3:$G$7,3)-VLOOKUP(H11,Información!$B$3:$C$6,2,FALSE)*VLOOKUP(G11,Información!$E$3:$G$7,3))</f>
        <v>1500</v>
      </c>
      <c r="N11" s="2">
        <v>1500</v>
      </c>
    </row>
    <row r="12" spans="1:14" s="2" customFormat="1" ht="20.100000000000001" customHeight="1" thickBot="1" x14ac:dyDescent="0.3">
      <c r="A12" s="8" t="str">
        <f t="shared" si="0"/>
        <v>109;nov;23</v>
      </c>
      <c r="B12" s="9">
        <v>109</v>
      </c>
      <c r="C12" s="9" t="s">
        <v>22</v>
      </c>
      <c r="D12" s="10">
        <v>29422</v>
      </c>
      <c r="E12" s="10" t="str">
        <f t="shared" ca="1" si="1"/>
        <v>39 a 6 m</v>
      </c>
      <c r="F12" s="11">
        <v>43835</v>
      </c>
      <c r="G12" s="9">
        <v>1</v>
      </c>
      <c r="H12" s="13" t="s">
        <v>60</v>
      </c>
      <c r="I12" s="11">
        <f>IF(YEAR(D12)&lt;1960,DATE(YEAR(F12),MONTH(F12)+1,DAY(F12)),DATE(YEAR(F12),MONTH(F12)+(CHOOSE(G12,Información!$F$3,Información!$F$4,Información!$F$5,Información!$F$6,Información!$F$7)),DAY(F12)))</f>
        <v>43895</v>
      </c>
      <c r="J12" s="62">
        <f>IF(H12="Tarjeta",VLOOKUP(G12,Información!$E$3:$G$7,3),VLOOKUP(G12,Información!$E$3:$G$7,3)-VLOOKUP(H12,Información!$B$3:$C$6,2,FALSE)*VLOOKUP(G12,Información!$E$3:$G$7,3))</f>
        <v>1275</v>
      </c>
      <c r="N12" s="2">
        <v>1275</v>
      </c>
    </row>
    <row r="13" spans="1:14" s="2" customFormat="1" ht="20.100000000000001" customHeight="1" thickBot="1" x14ac:dyDescent="0.3">
      <c r="A13" s="8" t="str">
        <f t="shared" si="0"/>
        <v>110;lid;29</v>
      </c>
      <c r="B13" s="9">
        <v>110</v>
      </c>
      <c r="C13" s="9" t="s">
        <v>23</v>
      </c>
      <c r="D13" s="10">
        <v>23963</v>
      </c>
      <c r="E13" s="10" t="str">
        <f t="shared" ca="1" si="1"/>
        <v>54 a 6 m</v>
      </c>
      <c r="F13" s="11">
        <v>43836</v>
      </c>
      <c r="G13" s="9">
        <v>1</v>
      </c>
      <c r="H13" s="13" t="s">
        <v>12</v>
      </c>
      <c r="I13" s="11">
        <f>IF(YEAR(D13)&lt;1960,DATE(YEAR(F13),MONTH(F13)+1,DAY(F13)),DATE(YEAR(F13),MONTH(F13)+(CHOOSE(G13,Información!$F$3,Información!$F$4,Información!$F$5,Información!$F$6,Información!$F$7)),DAY(F13)))</f>
        <v>43896</v>
      </c>
      <c r="J13" s="62">
        <f>IF(H13="Tarjeta",VLOOKUP(G13,Información!$E$3:$G$7,3),VLOOKUP(G13,Información!$E$3:$G$7,3)-VLOOKUP(H13,Información!$B$3:$C$6,2,FALSE)*VLOOKUP(G13,Información!$E$3:$G$7,3))</f>
        <v>1125</v>
      </c>
      <c r="N13" s="2">
        <v>1125</v>
      </c>
    </row>
    <row r="14" spans="1:14" s="2" customFormat="1" ht="20.100000000000001" customHeight="1" thickBot="1" x14ac:dyDescent="0.3">
      <c r="A14" s="8" t="str">
        <f t="shared" si="0"/>
        <v>111;pez;18</v>
      </c>
      <c r="B14" s="9">
        <v>111</v>
      </c>
      <c r="C14" s="9" t="s">
        <v>24</v>
      </c>
      <c r="D14" s="10">
        <v>23238</v>
      </c>
      <c r="E14" s="10" t="str">
        <f t="shared" ca="1" si="1"/>
        <v>56 a 5 m</v>
      </c>
      <c r="F14" s="11">
        <v>43834</v>
      </c>
      <c r="G14" s="9">
        <v>2</v>
      </c>
      <c r="H14" s="13" t="s">
        <v>12</v>
      </c>
      <c r="I14" s="11">
        <f>IF(YEAR(D14)&lt;1960,DATE(YEAR(F14),MONTH(F14)+1,DAY(F14)),DATE(YEAR(F14),MONTH(F14)+(CHOOSE(G14,Información!$F$3,Información!$F$4,Información!$F$5,Información!$F$6,Información!$F$7)),DAY(F14)))</f>
        <v>44016</v>
      </c>
      <c r="J14" s="62">
        <f>IF(H14="Tarjeta",VLOOKUP(G14,Información!$E$3:$G$7,3),VLOOKUP(G14,Información!$E$3:$G$7,3)-VLOOKUP(H14,Información!$B$3:$C$6,2,FALSE)*VLOOKUP(G14,Información!$E$3:$G$7,3))</f>
        <v>1350</v>
      </c>
      <c r="N14" s="2">
        <v>1350</v>
      </c>
    </row>
    <row r="15" spans="1:14" s="2" customFormat="1" ht="20.100000000000001" customHeight="1" thickBot="1" x14ac:dyDescent="0.3">
      <c r="A15" s="8" t="str">
        <f t="shared" si="0"/>
        <v>112;rna;3</v>
      </c>
      <c r="B15" s="9">
        <v>112</v>
      </c>
      <c r="C15" s="9" t="s">
        <v>25</v>
      </c>
      <c r="D15" s="10">
        <v>28630</v>
      </c>
      <c r="E15" s="10" t="str">
        <f t="shared" ca="1" si="1"/>
        <v>41 a 8 m</v>
      </c>
      <c r="F15" s="11">
        <v>43834</v>
      </c>
      <c r="G15" s="9">
        <v>2</v>
      </c>
      <c r="H15" s="13" t="s">
        <v>47</v>
      </c>
      <c r="I15" s="11">
        <f>IF(YEAR(D15)&lt;1960,DATE(YEAR(F15),MONTH(F15)+1,DAY(F15)),DATE(YEAR(F15),MONTH(F15)+(CHOOSE(G15,Información!$F$3,Información!$F$4,Información!$F$5,Información!$F$6,Información!$F$7)),DAY(F15)))</f>
        <v>44016</v>
      </c>
      <c r="J15" s="62">
        <f>IF(H15="Tarjeta",VLOOKUP(G15,Información!$E$3:$G$7,3),VLOOKUP(G15,Información!$E$3:$G$7,3)-VLOOKUP(H15,Información!$B$3:$C$6,2,FALSE)*VLOOKUP(G15,Información!$E$3:$G$7,3))</f>
        <v>1620</v>
      </c>
      <c r="N15" s="2">
        <v>1620</v>
      </c>
    </row>
    <row r="16" spans="1:14" s="2" customFormat="1" ht="20.100000000000001" customHeight="1" thickBot="1" x14ac:dyDescent="0.3">
      <c r="A16" s="8" t="str">
        <f t="shared" si="0"/>
        <v>113;ado;14</v>
      </c>
      <c r="B16" s="9">
        <v>113</v>
      </c>
      <c r="C16" s="9" t="s">
        <v>26</v>
      </c>
      <c r="D16" s="10">
        <v>30459</v>
      </c>
      <c r="E16" s="10" t="str">
        <f t="shared" ca="1" si="1"/>
        <v>36 a 8 m</v>
      </c>
      <c r="F16" s="11">
        <v>43834</v>
      </c>
      <c r="G16" s="9">
        <v>2</v>
      </c>
      <c r="H16" s="13" t="s">
        <v>11</v>
      </c>
      <c r="I16" s="11">
        <f>IF(YEAR(D16)&lt;1960,DATE(YEAR(F16),MONTH(F16)+1,DAY(F16)),DATE(YEAR(F16),MONTH(F16)+(CHOOSE(G16,Información!$F$3,Información!$F$4,Información!$F$5,Información!$F$6,Información!$F$7)),DAY(F16)))</f>
        <v>44016</v>
      </c>
      <c r="J16" s="62">
        <f>IF(H16="Tarjeta",VLOOKUP(G16,Información!$E$3:$G$7,3),VLOOKUP(G16,Información!$E$3:$G$7,3)-VLOOKUP(H16,Información!$B$3:$C$6,2,FALSE)*VLOOKUP(G16,Información!$E$3:$G$7,3))</f>
        <v>1440</v>
      </c>
      <c r="N16" s="2">
        <v>1440</v>
      </c>
    </row>
    <row r="17" spans="1:14" s="2" customFormat="1" ht="20.100000000000001" customHeight="1" thickBot="1" x14ac:dyDescent="0.3">
      <c r="A17" s="8" t="str">
        <f t="shared" si="0"/>
        <v>114;z, ;5</v>
      </c>
      <c r="B17" s="9">
        <v>114</v>
      </c>
      <c r="C17" s="9" t="s">
        <v>27</v>
      </c>
      <c r="D17" s="10">
        <v>27379</v>
      </c>
      <c r="E17" s="10" t="str">
        <f t="shared" ca="1" si="1"/>
        <v>45 a 1 m</v>
      </c>
      <c r="F17" s="11">
        <v>43834</v>
      </c>
      <c r="G17" s="9">
        <v>2</v>
      </c>
      <c r="H17" s="13" t="s">
        <v>60</v>
      </c>
      <c r="I17" s="11">
        <f>IF(YEAR(D17)&lt;1960,DATE(YEAR(F17),MONTH(F17)+1,DAY(F17)),DATE(YEAR(F17),MONTH(F17)+(CHOOSE(G17,Información!$F$3,Información!$F$4,Información!$F$5,Información!$F$6,Información!$F$7)),DAY(F17)))</f>
        <v>44016</v>
      </c>
      <c r="J17" s="62">
        <f>IF(H17="Tarjeta",VLOOKUP(G17,Información!$E$3:$G$7,3),VLOOKUP(G17,Información!$E$3:$G$7,3)-VLOOKUP(H17,Información!$B$3:$C$6,2,FALSE)*VLOOKUP(G17,Información!$E$3:$G$7,3))</f>
        <v>1530</v>
      </c>
      <c r="N17" s="2">
        <v>1530</v>
      </c>
    </row>
    <row r="18" spans="1:14" s="2" customFormat="1" ht="20.100000000000001" customHeight="1" thickBot="1" x14ac:dyDescent="0.3">
      <c r="A18" s="8" t="str">
        <f t="shared" si="0"/>
        <v>115;ren;14</v>
      </c>
      <c r="B18" s="9">
        <v>115</v>
      </c>
      <c r="C18" s="9" t="s">
        <v>28</v>
      </c>
      <c r="D18" s="10">
        <v>32998</v>
      </c>
      <c r="E18" s="10" t="str">
        <f t="shared" ca="1" si="1"/>
        <v>29 a 9 m</v>
      </c>
      <c r="F18" s="11">
        <v>43834</v>
      </c>
      <c r="G18" s="9">
        <v>2</v>
      </c>
      <c r="H18" s="13" t="s">
        <v>11</v>
      </c>
      <c r="I18" s="11">
        <f>IF(YEAR(D18)&lt;1960,DATE(YEAR(F18),MONTH(F18)+1,DAY(F18)),DATE(YEAR(F18),MONTH(F18)+(CHOOSE(G18,Información!$F$3,Información!$F$4,Información!$F$5,Información!$F$6,Información!$F$7)),DAY(F18)))</f>
        <v>44016</v>
      </c>
      <c r="J18" s="62">
        <f>IF(H18="Tarjeta",VLOOKUP(G18,Información!$E$3:$G$7,3),VLOOKUP(G18,Información!$E$3:$G$7,3)-VLOOKUP(H18,Información!$B$3:$C$6,2,FALSE)*VLOOKUP(G18,Información!$E$3:$G$7,3))</f>
        <v>1440</v>
      </c>
      <c r="N18" s="2">
        <v>1440</v>
      </c>
    </row>
    <row r="19" spans="1:14" s="2" customFormat="1" ht="20.100000000000001" customHeight="1" thickBot="1" x14ac:dyDescent="0.3">
      <c r="A19" s="8" t="str">
        <f t="shared" si="0"/>
        <v>116;anc;14</v>
      </c>
      <c r="B19" s="9">
        <v>116</v>
      </c>
      <c r="C19" s="9" t="s">
        <v>29</v>
      </c>
      <c r="D19" s="10">
        <v>29253</v>
      </c>
      <c r="E19" s="10" t="str">
        <f t="shared" ca="1" si="1"/>
        <v>40 a 0 m</v>
      </c>
      <c r="F19" s="11">
        <v>43835</v>
      </c>
      <c r="G19" s="9">
        <v>3</v>
      </c>
      <c r="H19" s="13" t="s">
        <v>11</v>
      </c>
      <c r="I19" s="11">
        <f>IF(YEAR(D19)&lt;1960,DATE(YEAR(F19),MONTH(F19)+1,DAY(F19)),DATE(YEAR(F19),MONTH(F19)+(CHOOSE(G19,Información!$F$3,Información!$F$4,Información!$F$5,Información!$F$6,Información!$F$7)),DAY(F19)))</f>
        <v>43956</v>
      </c>
      <c r="J19" s="62">
        <f>IF(H19="Tarjeta",VLOOKUP(G19,Información!$E$3:$G$7,3),VLOOKUP(G19,Información!$E$3:$G$7,3)-VLOOKUP(H19,Información!$B$3:$C$6,2,FALSE)*VLOOKUP(G19,Información!$E$3:$G$7,3))</f>
        <v>1440</v>
      </c>
      <c r="N19" s="2">
        <v>1440</v>
      </c>
    </row>
    <row r="20" spans="1:14" s="2" customFormat="1" ht="20.100000000000001" customHeight="1" thickBot="1" x14ac:dyDescent="0.3">
      <c r="A20" s="8" t="str">
        <f t="shared" si="0"/>
        <v>117;err;18</v>
      </c>
      <c r="B20" s="9">
        <v>117</v>
      </c>
      <c r="C20" s="9" t="s">
        <v>30</v>
      </c>
      <c r="D20" s="10">
        <v>31210</v>
      </c>
      <c r="E20" s="10" t="str">
        <f t="shared" ca="1" si="1"/>
        <v>34 a 8 m</v>
      </c>
      <c r="F20" s="11">
        <v>43835</v>
      </c>
      <c r="G20" s="9">
        <v>3</v>
      </c>
      <c r="H20" s="13" t="s">
        <v>12</v>
      </c>
      <c r="I20" s="11">
        <f>IF(YEAR(D20)&lt;1960,DATE(YEAR(F20),MONTH(F20)+1,DAY(F20)),DATE(YEAR(F20),MONTH(F20)+(CHOOSE(G20,Información!$F$3,Información!$F$4,Información!$F$5,Información!$F$6,Información!$F$7)),DAY(F20)))</f>
        <v>43956</v>
      </c>
      <c r="J20" s="62">
        <f>IF(H20="Tarjeta",VLOOKUP(G20,Información!$E$3:$G$7,3),VLOOKUP(G20,Información!$E$3:$G$7,3)-VLOOKUP(H20,Información!$B$3:$C$6,2,FALSE)*VLOOKUP(G20,Información!$E$3:$G$7,3))</f>
        <v>1350</v>
      </c>
      <c r="N20" s="2">
        <v>1350</v>
      </c>
    </row>
    <row r="21" spans="1:14" s="2" customFormat="1" ht="20.100000000000001" customHeight="1" thickBot="1" x14ac:dyDescent="0.3">
      <c r="A21" s="8" t="str">
        <f t="shared" si="0"/>
        <v>118;ore;8</v>
      </c>
      <c r="B21" s="9">
        <v>118</v>
      </c>
      <c r="C21" s="9" t="s">
        <v>31</v>
      </c>
      <c r="D21" s="10">
        <v>33005</v>
      </c>
      <c r="E21" s="10" t="str">
        <f t="shared" ca="1" si="1"/>
        <v>29 a 9 m</v>
      </c>
      <c r="F21" s="11">
        <v>43835</v>
      </c>
      <c r="G21" s="9">
        <v>4</v>
      </c>
      <c r="H21" s="13" t="s">
        <v>12</v>
      </c>
      <c r="I21" s="11">
        <f>IF(YEAR(D21)&lt;1960,DATE(YEAR(F21),MONTH(F21)+1,DAY(F21)),DATE(YEAR(F21),MONTH(F21)+(CHOOSE(G21,Información!$F$3,Información!$F$4,Información!$F$5,Información!$F$6,Información!$F$7)),DAY(F21)))</f>
        <v>43895</v>
      </c>
      <c r="J21" s="62">
        <f>IF(H21="Tarjeta",VLOOKUP(G21,Información!$E$3:$G$7,3),VLOOKUP(G21,Información!$E$3:$G$7,3)-VLOOKUP(H21,Información!$B$3:$C$6,2,FALSE)*VLOOKUP(G21,Información!$E$3:$G$7,3))</f>
        <v>1500</v>
      </c>
      <c r="N21" s="2">
        <v>1500</v>
      </c>
    </row>
    <row r="22" spans="1:14" s="2" customFormat="1" ht="20.100000000000001" customHeight="1" thickBot="1" x14ac:dyDescent="0.3">
      <c r="A22" s="8" t="str">
        <f t="shared" si="0"/>
        <v>119;min;1</v>
      </c>
      <c r="B22" s="9">
        <v>119</v>
      </c>
      <c r="C22" s="9" t="s">
        <v>32</v>
      </c>
      <c r="D22" s="10">
        <v>21488</v>
      </c>
      <c r="E22" s="10" t="str">
        <f t="shared" ca="1" si="1"/>
        <v>61 a 3 m</v>
      </c>
      <c r="F22" s="11">
        <v>43835</v>
      </c>
      <c r="G22" s="9">
        <v>4</v>
      </c>
      <c r="H22" s="13" t="s">
        <v>47</v>
      </c>
      <c r="I22" s="11">
        <f>IF(YEAR(D22)&lt;1960,DATE(YEAR(F22),MONTH(F22)+1,DAY(F22)),DATE(YEAR(F22),MONTH(F22)+(CHOOSE(G22,Información!$F$3,Información!$F$4,Información!$F$5,Información!$F$6,Información!$F$7)),DAY(F22)))</f>
        <v>43866</v>
      </c>
      <c r="J22" s="62">
        <f>IF(H22="Tarjeta",VLOOKUP(G22,Información!$E$3:$G$7,3),VLOOKUP(G22,Información!$E$3:$G$7,3)-VLOOKUP(H22,Información!$B$3:$C$6,2,FALSE)*VLOOKUP(G22,Información!$E$3:$G$7,3))</f>
        <v>1800</v>
      </c>
      <c r="L22" s="3"/>
      <c r="N22" s="2">
        <v>1800</v>
      </c>
    </row>
    <row r="23" spans="1:14" s="2" customFormat="1" ht="20.100000000000001" customHeight="1" thickBot="1" x14ac:dyDescent="0.3">
      <c r="A23" s="8" t="str">
        <f t="shared" si="0"/>
        <v>120;rre;8</v>
      </c>
      <c r="B23" s="9">
        <v>120</v>
      </c>
      <c r="C23" s="9" t="s">
        <v>33</v>
      </c>
      <c r="D23" s="10">
        <v>19946</v>
      </c>
      <c r="E23" s="10" t="str">
        <f t="shared" ca="1" si="1"/>
        <v>65 a 6 m</v>
      </c>
      <c r="F23" s="11">
        <v>43836</v>
      </c>
      <c r="G23" s="9">
        <v>5</v>
      </c>
      <c r="H23" s="13" t="s">
        <v>48</v>
      </c>
      <c r="I23" s="11">
        <f>IF(YEAR(D23)&lt;1960,DATE(YEAR(F23),MONTH(F23)+1,DAY(F23)),DATE(YEAR(F23),MONTH(F23)+(CHOOSE(G23,Información!$F$3,Información!$F$4,Información!$F$5,Información!$F$6,Información!$F$7)),DAY(F23)))</f>
        <v>43867</v>
      </c>
      <c r="J23" s="62">
        <f>IF(H23="Tarjeta",VLOOKUP(G23,Información!$E$3:$G$7,3),VLOOKUP(G23,Información!$E$3:$G$7,3)-VLOOKUP(H23,Información!$B$3:$C$6,2,FALSE)*VLOOKUP(G23,Información!$E$3:$G$7,3))</f>
        <v>1500</v>
      </c>
      <c r="N23" s="2">
        <v>1500</v>
      </c>
    </row>
    <row r="24" spans="1:14" s="2" customFormat="1" ht="20.100000000000001" customHeight="1" thickBot="1" x14ac:dyDescent="0.3">
      <c r="A24" s="8" t="str">
        <f t="shared" si="0"/>
        <v>121;rma;8</v>
      </c>
      <c r="B24" s="9">
        <v>121</v>
      </c>
      <c r="C24" s="9" t="s">
        <v>34</v>
      </c>
      <c r="D24" s="10">
        <v>19038</v>
      </c>
      <c r="E24" s="10" t="str">
        <f t="shared" ca="1" si="1"/>
        <v>67 a 11 m</v>
      </c>
      <c r="F24" s="11">
        <v>43836</v>
      </c>
      <c r="G24" s="9">
        <v>5</v>
      </c>
      <c r="H24" s="13" t="s">
        <v>48</v>
      </c>
      <c r="I24" s="11">
        <f>IF(YEAR(D24)&lt;1960,DATE(YEAR(F24),MONTH(F24)+1,DAY(F24)),DATE(YEAR(F24),MONTH(F24)+(CHOOSE(G24,Información!$F$3,Información!$F$4,Información!$F$5,Información!$F$6,Información!$F$7)),DAY(F24)))</f>
        <v>43867</v>
      </c>
      <c r="J24" s="62">
        <f>IF(H24="Tarjeta",VLOOKUP(G24,Información!$E$3:$G$7,3),VLOOKUP(G24,Información!$E$3:$G$7,3)-VLOOKUP(H24,Información!$B$3:$C$6,2,FALSE)*VLOOKUP(G24,Información!$E$3:$G$7,3))</f>
        <v>1500</v>
      </c>
      <c r="N24" s="2">
        <v>1500</v>
      </c>
    </row>
    <row r="25" spans="1:14" s="2" customFormat="1" ht="20.100000000000001" customHeight="1" thickBot="1" x14ac:dyDescent="0.3">
      <c r="A25" s="8" t="str">
        <f t="shared" si="0"/>
        <v>122;ez,;26</v>
      </c>
      <c r="B25" s="9">
        <v>122</v>
      </c>
      <c r="C25" s="9" t="s">
        <v>35</v>
      </c>
      <c r="D25" s="10">
        <v>29292</v>
      </c>
      <c r="E25" s="10" t="str">
        <f t="shared" ca="1" si="1"/>
        <v>39 a 11 m</v>
      </c>
      <c r="F25" s="11">
        <v>43836</v>
      </c>
      <c r="G25" s="9">
        <v>5</v>
      </c>
      <c r="H25" s="13" t="s">
        <v>11</v>
      </c>
      <c r="I25" s="11">
        <f>IF(YEAR(D25)&lt;1960,DATE(YEAR(F25),MONTH(F25)+1,DAY(F25)),DATE(YEAR(F25),MONTH(F25)+(CHOOSE(G25,Información!$F$3,Información!$F$4,Información!$F$5,Información!$F$6,Información!$F$7)),DAY(F25)))</f>
        <v>43927</v>
      </c>
      <c r="J25" s="62">
        <f>IF(H25="Tarjeta",VLOOKUP(G25,Información!$E$3:$G$7,3),VLOOKUP(G25,Información!$E$3:$G$7,3)-VLOOKUP(H25,Información!$B$3:$C$6,2,FALSE)*VLOOKUP(G25,Información!$E$3:$G$7,3))</f>
        <v>1200</v>
      </c>
      <c r="N25" s="2">
        <v>1200</v>
      </c>
    </row>
    <row r="26" spans="1:14" s="2" customFormat="1" ht="20.100000000000001" customHeight="1" thickBot="1" x14ac:dyDescent="0.3">
      <c r="A26" s="8" t="str">
        <f t="shared" si="0"/>
        <v>123;eto;23</v>
      </c>
      <c r="B26" s="9">
        <v>123</v>
      </c>
      <c r="C26" s="9" t="s">
        <v>36</v>
      </c>
      <c r="D26" s="10">
        <v>34595</v>
      </c>
      <c r="E26" s="10" t="str">
        <f t="shared" ca="1" si="1"/>
        <v>25 a 4 m</v>
      </c>
      <c r="F26" s="11">
        <v>43836</v>
      </c>
      <c r="G26" s="9">
        <v>5</v>
      </c>
      <c r="H26" s="13" t="s">
        <v>60</v>
      </c>
      <c r="I26" s="11">
        <f>IF(YEAR(D26)&lt;1960,DATE(YEAR(F26),MONTH(F26)+1,DAY(F26)),DATE(YEAR(F26),MONTH(F26)+(CHOOSE(G26,Información!$F$3,Información!$F$4,Información!$F$5,Información!$F$6,Información!$F$7)),DAY(F26)))</f>
        <v>43927</v>
      </c>
      <c r="J26" s="62">
        <f>IF(H26="Tarjeta",VLOOKUP(G26,Información!$E$3:$G$7,3),VLOOKUP(G26,Información!$E$3:$G$7,3)-VLOOKUP(H26,Información!$B$3:$C$6,2,FALSE)*VLOOKUP(G26,Información!$E$3:$G$7,3))</f>
        <v>1275</v>
      </c>
      <c r="N26" s="2">
        <v>1275</v>
      </c>
    </row>
    <row r="27" spans="1:14" s="2" customFormat="1" ht="20.100000000000001" customHeight="1" thickBot="1" x14ac:dyDescent="0.3">
      <c r="A27" s="8" t="str">
        <f t="shared" si="0"/>
        <v>124;luf;5</v>
      </c>
      <c r="B27" s="9">
        <v>124</v>
      </c>
      <c r="C27" s="9" t="s">
        <v>37</v>
      </c>
      <c r="D27" s="10">
        <v>23903</v>
      </c>
      <c r="E27" s="10" t="str">
        <f t="shared" ca="1" si="1"/>
        <v>54 a 8 m</v>
      </c>
      <c r="F27" s="11">
        <v>43836</v>
      </c>
      <c r="G27" s="14">
        <v>3</v>
      </c>
      <c r="H27" s="13" t="s">
        <v>60</v>
      </c>
      <c r="I27" s="11">
        <f>IF(YEAR(D27)&lt;1960,DATE(YEAR(F27),MONTH(F27)+1,DAY(F27)),DATE(YEAR(F27),MONTH(F27)+(CHOOSE(G27,Información!$F$3,Información!$F$4,Información!$F$5,Información!$F$6,Información!$F$7)),DAY(F27)))</f>
        <v>43957</v>
      </c>
      <c r="J27" s="62">
        <f>IF(H27="Tarjeta",VLOOKUP(G27,Información!$E$3:$G$7,3),VLOOKUP(G27,Información!$E$3:$G$7,3)-VLOOKUP(H27,Información!$B$3:$C$6,2,FALSE)*VLOOKUP(G27,Información!$E$3:$G$7,3))</f>
        <v>1530</v>
      </c>
      <c r="N27" s="2">
        <v>1530</v>
      </c>
    </row>
    <row r="28" spans="1:14" s="2" customFormat="1" ht="20.100000000000001" customHeight="1" thickBot="1" x14ac:dyDescent="0.3">
      <c r="A28" s="8" t="str">
        <f t="shared" si="0"/>
        <v>125;ave;8</v>
      </c>
      <c r="B28" s="9">
        <v>125</v>
      </c>
      <c r="C28" s="9" t="s">
        <v>38</v>
      </c>
      <c r="D28" s="10">
        <v>23234</v>
      </c>
      <c r="E28" s="10" t="str">
        <f t="shared" ca="1" si="1"/>
        <v>56 a 6 m</v>
      </c>
      <c r="F28" s="11">
        <v>43836</v>
      </c>
      <c r="G28" s="14">
        <v>4</v>
      </c>
      <c r="H28" s="13" t="s">
        <v>12</v>
      </c>
      <c r="I28" s="11">
        <f>IF(YEAR(D28)&lt;1960,DATE(YEAR(F28),MONTH(F28)+1,DAY(F28)),DATE(YEAR(F28),MONTH(F28)+(CHOOSE(G28,Información!$F$3,Información!$F$4,Información!$F$5,Información!$F$6,Información!$F$7)),DAY(F28)))</f>
        <v>43896</v>
      </c>
      <c r="J28" s="62">
        <f>IF(H28="Tarjeta",VLOOKUP(G28,Información!$E$3:$G$7,3),VLOOKUP(G28,Información!$E$3:$G$7,3)-VLOOKUP(H28,Información!$B$3:$C$6,2,FALSE)*VLOOKUP(G28,Información!$E$3:$G$7,3))</f>
        <v>1500</v>
      </c>
      <c r="N28" s="2">
        <v>1500</v>
      </c>
    </row>
    <row r="29" spans="1:14" s="2" customFormat="1" ht="20.100000000000001" customHeight="1" thickBot="1" x14ac:dyDescent="0.3">
      <c r="A29" s="8" t="str">
        <f t="shared" si="0"/>
        <v>126;and;4</v>
      </c>
      <c r="B29" s="9">
        <v>126</v>
      </c>
      <c r="C29" s="9" t="s">
        <v>39</v>
      </c>
      <c r="D29" s="10">
        <v>32577</v>
      </c>
      <c r="E29" s="10" t="str">
        <f t="shared" ca="1" si="1"/>
        <v>30 a 11 m</v>
      </c>
      <c r="F29" s="11">
        <v>43831</v>
      </c>
      <c r="G29" s="14">
        <v>4</v>
      </c>
      <c r="H29" s="13" t="s">
        <v>11</v>
      </c>
      <c r="I29" s="11">
        <f>IF(YEAR(D29)&lt;1960,DATE(YEAR(F29),MONTH(F29)+1,DAY(F29)),DATE(YEAR(F29),MONTH(F29)+(CHOOSE(G29,Información!$F$3,Información!$F$4,Información!$F$5,Información!$F$6,Información!$F$7)),DAY(F29)))</f>
        <v>43891</v>
      </c>
      <c r="J29" s="62">
        <f>IF(H29="Tarjeta",VLOOKUP(G29,Información!$E$3:$G$7,3),VLOOKUP(G29,Información!$E$3:$G$7,3)-VLOOKUP(H29,Información!$B$3:$C$6,2,FALSE)*VLOOKUP(G29,Información!$E$3:$G$7,3))</f>
        <v>1600</v>
      </c>
      <c r="N29" s="2">
        <v>1600</v>
      </c>
    </row>
    <row r="30" spans="1:14" s="2" customFormat="1" ht="20.100000000000001" customHeight="1" thickBot="1" x14ac:dyDescent="0.3">
      <c r="A30" s="8" t="str">
        <f t="shared" si="0"/>
        <v>127;mir;14</v>
      </c>
      <c r="B30" s="9">
        <v>127</v>
      </c>
      <c r="C30" s="9" t="s">
        <v>40</v>
      </c>
      <c r="D30" s="10">
        <v>25769</v>
      </c>
      <c r="E30" s="10" t="str">
        <f t="shared" ca="1" si="1"/>
        <v>49 a 6 m</v>
      </c>
      <c r="F30" s="11">
        <v>43837</v>
      </c>
      <c r="G30" s="14">
        <v>3</v>
      </c>
      <c r="H30" s="13" t="s">
        <v>11</v>
      </c>
      <c r="I30" s="11">
        <f>IF(YEAR(D30)&lt;1960,DATE(YEAR(F30),MONTH(F30)+1,DAY(F30)),DATE(YEAR(F30),MONTH(F30)+(CHOOSE(G30,Información!$F$3,Información!$F$4,Información!$F$5,Información!$F$6,Información!$F$7)),DAY(F30)))</f>
        <v>43958</v>
      </c>
      <c r="J30" s="62">
        <f>IF(H30="Tarjeta",VLOOKUP(G30,Información!$E$3:$G$7,3),VLOOKUP(G30,Información!$E$3:$G$7,3)-VLOOKUP(H30,Información!$B$3:$C$6,2,FALSE)*VLOOKUP(G30,Información!$E$3:$G$7,3))</f>
        <v>1440</v>
      </c>
      <c r="N30" s="2">
        <v>1440</v>
      </c>
    </row>
    <row r="31" spans="1:14" s="2" customFormat="1" ht="20.100000000000001" customHeight="1" thickBot="1" x14ac:dyDescent="0.3">
      <c r="A31" s="8" t="str">
        <f t="shared" si="0"/>
        <v>128;anc;18</v>
      </c>
      <c r="B31" s="9">
        <v>128</v>
      </c>
      <c r="C31" s="9" t="s">
        <v>41</v>
      </c>
      <c r="D31" s="10">
        <v>25749</v>
      </c>
      <c r="E31" s="10" t="str">
        <f t="shared" ca="1" si="1"/>
        <v>49 a 7 m</v>
      </c>
      <c r="F31" s="11">
        <v>43837</v>
      </c>
      <c r="G31" s="14">
        <v>5</v>
      </c>
      <c r="H31" s="13" t="s">
        <v>47</v>
      </c>
      <c r="I31" s="11">
        <f>IF(YEAR(D31)&lt;1960,DATE(YEAR(F31),MONTH(F31)+1,DAY(F31)),DATE(YEAR(F31),MONTH(F31)+(CHOOSE(G31,Información!$F$3,Información!$F$4,Información!$F$5,Información!$F$6,Información!$F$7)),DAY(F31)))</f>
        <v>43928</v>
      </c>
      <c r="J31" s="62">
        <f>IF(H31="Tarjeta",VLOOKUP(G31,Información!$E$3:$G$7,3),VLOOKUP(G31,Información!$E$3:$G$7,3)-VLOOKUP(H31,Información!$B$3:$C$6,2,FALSE)*VLOOKUP(G31,Información!$E$3:$G$7,3))</f>
        <v>1350</v>
      </c>
      <c r="N31" s="2">
        <v>1350</v>
      </c>
    </row>
    <row r="32" spans="1:14" s="2" customFormat="1" ht="20.100000000000001" customHeight="1" thickBot="1" x14ac:dyDescent="0.3">
      <c r="A32" s="8" t="str">
        <f t="shared" si="0"/>
        <v>129;nto;1</v>
      </c>
      <c r="B32" s="9">
        <v>129</v>
      </c>
      <c r="C32" s="9" t="s">
        <v>42</v>
      </c>
      <c r="D32" s="10">
        <v>29851</v>
      </c>
      <c r="E32" s="10" t="str">
        <f t="shared" ca="1" si="1"/>
        <v>38 a 4 m</v>
      </c>
      <c r="F32" s="11">
        <v>43837</v>
      </c>
      <c r="G32" s="14">
        <v>2</v>
      </c>
      <c r="H32" s="13" t="s">
        <v>48</v>
      </c>
      <c r="I32" s="11">
        <f>IF(YEAR(D32)&lt;1960,DATE(YEAR(F32),MONTH(F32)+1,DAY(F32)),DATE(YEAR(F32),MONTH(F32)+(CHOOSE(G32,Información!$F$3,Información!$F$4,Información!$F$5,Información!$F$6,Información!$F$7)),DAY(F32)))</f>
        <v>44019</v>
      </c>
      <c r="J32" s="62">
        <f>IF(H32="Tarjeta",VLOOKUP(G32,Información!$E$3:$G$7,3),VLOOKUP(G32,Información!$E$3:$G$7,3)-VLOOKUP(H32,Información!$B$3:$C$6,2,FALSE)*VLOOKUP(G32,Información!$E$3:$G$7,3))</f>
        <v>1800</v>
      </c>
      <c r="N32" s="2">
        <v>1800</v>
      </c>
    </row>
    <row r="33" spans="1:14" s="2" customFormat="1" ht="20.100000000000001" customHeight="1" thickBot="1" x14ac:dyDescent="0.3">
      <c r="A33" s="15" t="str">
        <f t="shared" si="0"/>
        <v>130;rma;5</v>
      </c>
      <c r="B33" s="16">
        <v>130</v>
      </c>
      <c r="C33" s="16" t="s">
        <v>43</v>
      </c>
      <c r="D33" s="17">
        <v>18569</v>
      </c>
      <c r="E33" s="21" t="str">
        <f t="shared" ca="1" si="1"/>
        <v>69 a 3 m</v>
      </c>
      <c r="F33" s="18">
        <v>43837</v>
      </c>
      <c r="G33" s="19">
        <v>3</v>
      </c>
      <c r="H33" s="20" t="s">
        <v>60</v>
      </c>
      <c r="I33" s="35">
        <f>IF(YEAR(D33)&lt;1960,DATE(YEAR(F33),MONTH(F33)+1,DAY(F33)),DATE(YEAR(F33),MONTH(F33)+(CHOOSE(G33,Información!$F$3,Información!$F$4,Información!$F$5,Información!$F$6,Información!$F$7)),DAY(F33)))</f>
        <v>43868</v>
      </c>
      <c r="J33" s="63">
        <f>IF(H33="Tarjeta",VLOOKUP(G33,Información!$E$3:$G$7,3),VLOOKUP(G33,Información!$E$3:$G$7,3)-VLOOKUP(H33,Información!$B$3:$C$6,2,FALSE)*VLOOKUP(G33,Información!$E$3:$G$7,3))</f>
        <v>1530</v>
      </c>
      <c r="N33" s="2">
        <v>1530</v>
      </c>
    </row>
    <row r="34" spans="1:14" ht="13.5" thickTop="1" x14ac:dyDescent="0.2">
      <c r="F34" s="1"/>
    </row>
    <row r="35" spans="1:14" x14ac:dyDescent="0.2">
      <c r="F35" s="1"/>
    </row>
  </sheetData>
  <mergeCells count="1">
    <mergeCell ref="A1:J2"/>
  </mergeCells>
  <pageMargins left="0.75" right="0.75" top="1" bottom="1" header="0" footer="0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15"/>
  <sheetViews>
    <sheetView topLeftCell="D1" workbookViewId="0">
      <selection activeCell="J2" sqref="J2:M3"/>
    </sheetView>
  </sheetViews>
  <sheetFormatPr baseColWidth="10" defaultRowHeight="12.75" x14ac:dyDescent="0.2"/>
  <cols>
    <col min="2" max="2" width="26.140625" customWidth="1"/>
    <col min="3" max="3" width="13.5703125" customWidth="1"/>
    <col min="5" max="5" width="15.7109375" customWidth="1"/>
    <col min="6" max="6" width="16.85546875" customWidth="1"/>
    <col min="7" max="7" width="15.7109375" customWidth="1"/>
    <col min="8" max="8" width="11.140625" customWidth="1"/>
    <col min="9" max="9" width="16.140625" customWidth="1"/>
    <col min="10" max="13" width="7.7109375" customWidth="1"/>
  </cols>
  <sheetData>
    <row r="2" spans="2:13" s="22" customFormat="1" ht="35.1" customHeight="1" x14ac:dyDescent="0.2">
      <c r="B2" s="24" t="s">
        <v>58</v>
      </c>
      <c r="C2" s="24" t="s">
        <v>59</v>
      </c>
      <c r="E2" s="25" t="s">
        <v>49</v>
      </c>
      <c r="F2" s="25" t="s">
        <v>57</v>
      </c>
      <c r="G2" s="25" t="s">
        <v>0</v>
      </c>
      <c r="I2" s="25" t="s">
        <v>62</v>
      </c>
      <c r="J2" s="40">
        <v>2</v>
      </c>
      <c r="K2" s="40">
        <v>6</v>
      </c>
      <c r="L2" s="40">
        <v>8</v>
      </c>
      <c r="M2" s="40">
        <v>10</v>
      </c>
    </row>
    <row r="3" spans="2:13" ht="15" customHeight="1" x14ac:dyDescent="0.2">
      <c r="B3" s="27" t="s">
        <v>60</v>
      </c>
      <c r="C3" s="28">
        <v>0.15</v>
      </c>
      <c r="E3" s="26">
        <v>1</v>
      </c>
      <c r="F3" s="26">
        <v>2</v>
      </c>
      <c r="G3" s="33">
        <v>1500</v>
      </c>
      <c r="I3" s="41" t="s">
        <v>63</v>
      </c>
      <c r="J3" s="33">
        <v>2500</v>
      </c>
      <c r="K3" s="33">
        <v>3000</v>
      </c>
      <c r="L3" s="33">
        <v>3500</v>
      </c>
      <c r="M3" s="33">
        <v>4000</v>
      </c>
    </row>
    <row r="4" spans="2:13" ht="15" customHeight="1" x14ac:dyDescent="0.2">
      <c r="B4" s="29" t="s">
        <v>11</v>
      </c>
      <c r="C4" s="30">
        <v>0.2</v>
      </c>
      <c r="E4" s="26">
        <v>2</v>
      </c>
      <c r="F4" s="26">
        <v>6</v>
      </c>
      <c r="G4" s="33">
        <v>1800</v>
      </c>
    </row>
    <row r="5" spans="2:13" ht="15" customHeight="1" x14ac:dyDescent="0.2">
      <c r="B5" s="31" t="s">
        <v>12</v>
      </c>
      <c r="C5" s="32">
        <v>0.25</v>
      </c>
      <c r="E5" s="26">
        <v>3</v>
      </c>
      <c r="F5" s="26">
        <v>4</v>
      </c>
      <c r="G5" s="33">
        <v>1800</v>
      </c>
    </row>
    <row r="6" spans="2:13" x14ac:dyDescent="0.2">
      <c r="B6" s="36" t="s">
        <v>47</v>
      </c>
      <c r="C6" s="37">
        <v>0.1</v>
      </c>
      <c r="E6" s="26">
        <v>4</v>
      </c>
      <c r="F6" s="26">
        <v>2</v>
      </c>
      <c r="G6" s="33">
        <v>2000</v>
      </c>
    </row>
    <row r="7" spans="2:13" x14ac:dyDescent="0.2">
      <c r="B7" s="38"/>
      <c r="C7" s="39"/>
      <c r="E7" s="26">
        <v>5</v>
      </c>
      <c r="F7" s="26">
        <v>3</v>
      </c>
      <c r="G7" s="33">
        <v>1500</v>
      </c>
    </row>
    <row r="10" spans="2:13" ht="25.5" x14ac:dyDescent="0.2">
      <c r="E10" s="25" t="s">
        <v>49</v>
      </c>
      <c r="F10" s="25" t="s">
        <v>6</v>
      </c>
      <c r="G10" s="42" t="s">
        <v>5</v>
      </c>
      <c r="H10" s="25" t="s">
        <v>69</v>
      </c>
      <c r="I10" s="25" t="s">
        <v>54</v>
      </c>
    </row>
    <row r="11" spans="2:13" x14ac:dyDescent="0.2">
      <c r="E11" s="26">
        <v>1</v>
      </c>
      <c r="F11" s="43" t="s">
        <v>65</v>
      </c>
      <c r="G11" s="26" t="s">
        <v>7</v>
      </c>
      <c r="H11" s="26">
        <v>10</v>
      </c>
      <c r="I11" s="26"/>
    </row>
    <row r="12" spans="2:13" x14ac:dyDescent="0.2">
      <c r="E12" s="26">
        <v>2</v>
      </c>
      <c r="F12" s="26" t="s">
        <v>1</v>
      </c>
      <c r="G12" s="26" t="s">
        <v>8</v>
      </c>
      <c r="H12" s="26">
        <v>5</v>
      </c>
      <c r="I12" s="26"/>
    </row>
    <row r="13" spans="2:13" x14ac:dyDescent="0.2">
      <c r="E13" s="26">
        <v>3</v>
      </c>
      <c r="F13" s="26" t="s">
        <v>2</v>
      </c>
      <c r="G13" s="26" t="s">
        <v>9</v>
      </c>
      <c r="H13" s="26">
        <v>8</v>
      </c>
      <c r="I13" s="26"/>
    </row>
    <row r="14" spans="2:13" x14ac:dyDescent="0.2">
      <c r="E14" s="26">
        <v>4</v>
      </c>
      <c r="F14" s="26" t="s">
        <v>3</v>
      </c>
      <c r="G14" s="26" t="s">
        <v>10</v>
      </c>
      <c r="H14" s="44">
        <v>2</v>
      </c>
      <c r="I14" s="26"/>
    </row>
    <row r="15" spans="2:13" x14ac:dyDescent="0.2">
      <c r="E15" s="26">
        <v>5</v>
      </c>
      <c r="F15" s="26" t="s">
        <v>4</v>
      </c>
      <c r="G15" s="26" t="s">
        <v>7</v>
      </c>
      <c r="H15" s="44">
        <v>6</v>
      </c>
      <c r="I15" s="26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G17"/>
  <sheetViews>
    <sheetView showGridLines="0" tabSelected="1" workbookViewId="0">
      <selection activeCell="G4" sqref="G4"/>
    </sheetView>
  </sheetViews>
  <sheetFormatPr baseColWidth="10" defaultRowHeight="12.75" x14ac:dyDescent="0.2"/>
  <cols>
    <col min="2" max="2" width="13.28515625" bestFit="1" customWidth="1"/>
    <col min="3" max="7" width="15.7109375" customWidth="1"/>
  </cols>
  <sheetData>
    <row r="2" spans="3:7" ht="13.5" thickBot="1" x14ac:dyDescent="0.25"/>
    <row r="3" spans="3:7" ht="24.95" customHeight="1" x14ac:dyDescent="0.2">
      <c r="C3" s="45" t="s">
        <v>64</v>
      </c>
      <c r="D3" s="46" t="s">
        <v>6</v>
      </c>
      <c r="E3" s="47" t="s">
        <v>5</v>
      </c>
      <c r="F3" s="46" t="s">
        <v>68</v>
      </c>
      <c r="G3" s="48" t="s">
        <v>54</v>
      </c>
    </row>
    <row r="4" spans="3:7" ht="20.100000000000001" customHeight="1" x14ac:dyDescent="0.2">
      <c r="C4" s="49">
        <v>4</v>
      </c>
      <c r="D4" s="50" t="s">
        <v>3</v>
      </c>
      <c r="E4" s="50" t="s">
        <v>10</v>
      </c>
      <c r="F4" s="51">
        <v>2</v>
      </c>
      <c r="G4" s="54">
        <f>SUMIF(CODMED,C4,TOTAL)+HLOOKUP(F4,ANT,TRUE)</f>
        <v>6402</v>
      </c>
    </row>
    <row r="5" spans="3:7" ht="20.100000000000001" customHeight="1" x14ac:dyDescent="0.2">
      <c r="C5" s="49">
        <v>2</v>
      </c>
      <c r="D5" s="50" t="s">
        <v>67</v>
      </c>
      <c r="E5" s="50" t="s">
        <v>8</v>
      </c>
      <c r="F5" s="50">
        <v>5</v>
      </c>
      <c r="G5" s="54">
        <f>SUMIF(CODMED,C5,TOTAL)+HLOOKUP(F5,ANT,TRUE)</f>
        <v>9182</v>
      </c>
    </row>
    <row r="6" spans="3:7" ht="20.100000000000001" customHeight="1" x14ac:dyDescent="0.2">
      <c r="C6" s="49">
        <v>5</v>
      </c>
      <c r="D6" s="50" t="s">
        <v>4</v>
      </c>
      <c r="E6" s="50" t="s">
        <v>66</v>
      </c>
      <c r="F6" s="51">
        <v>6</v>
      </c>
      <c r="G6" s="54">
        <f>SUMIF(CODMED,C6,TOTAL)+HLOOKUP(F6,ANT,TRUE)</f>
        <v>6831</v>
      </c>
    </row>
    <row r="7" spans="3:7" ht="20.100000000000001" customHeight="1" x14ac:dyDescent="0.2">
      <c r="C7" s="49">
        <v>3</v>
      </c>
      <c r="D7" s="50" t="s">
        <v>2</v>
      </c>
      <c r="E7" s="50" t="s">
        <v>9</v>
      </c>
      <c r="F7" s="50">
        <v>8</v>
      </c>
      <c r="G7" s="54">
        <f>SUMIF(CODMED,C7,TOTAL)+HLOOKUP(F7,ANT,TRUE)</f>
        <v>7298</v>
      </c>
    </row>
    <row r="8" spans="3:7" ht="20.100000000000001" customHeight="1" thickBot="1" x14ac:dyDescent="0.25">
      <c r="C8" s="52">
        <v>1</v>
      </c>
      <c r="D8" s="53" t="s">
        <v>65</v>
      </c>
      <c r="E8" s="53" t="s">
        <v>66</v>
      </c>
      <c r="F8" s="53">
        <v>10</v>
      </c>
      <c r="G8" s="55">
        <f>SUMIF(CODMED,C8,TOTAL)+HLOOKUP(F8,ANT,TRUE)</f>
        <v>12910</v>
      </c>
    </row>
    <row r="12" spans="3:7" ht="12.75" customHeight="1" x14ac:dyDescent="0.2">
      <c r="D12" s="84" t="s">
        <v>70</v>
      </c>
      <c r="E12" s="84"/>
      <c r="F12" s="84"/>
    </row>
    <row r="13" spans="3:7" ht="12.75" customHeight="1" x14ac:dyDescent="0.2">
      <c r="D13" s="84"/>
      <c r="E13" s="84"/>
      <c r="F13" s="84"/>
    </row>
    <row r="14" spans="3:7" ht="12.75" customHeight="1" x14ac:dyDescent="0.2">
      <c r="D14" s="84"/>
      <c r="E14" s="84"/>
      <c r="F14" s="84"/>
    </row>
    <row r="15" spans="3:7" ht="13.5" thickBot="1" x14ac:dyDescent="0.25"/>
    <row r="16" spans="3:7" ht="36.950000000000003" customHeight="1" x14ac:dyDescent="0.2">
      <c r="D16" s="56" t="s">
        <v>49</v>
      </c>
      <c r="E16" s="57" t="s">
        <v>71</v>
      </c>
      <c r="F16" s="60" t="s">
        <v>72</v>
      </c>
    </row>
    <row r="17" spans="4:6" ht="24.95" customHeight="1" thickBot="1" x14ac:dyDescent="0.25">
      <c r="D17" s="58">
        <v>5</v>
      </c>
      <c r="E17" s="59">
        <f>IF(ISERROR(D17),0,COUNTIF(CODMED,D17))</f>
        <v>5</v>
      </c>
      <c r="F17" s="61">
        <f>IF(ISERROR(D17),0,E17/COUNT(CODMED))</f>
        <v>0.16666666666666666</v>
      </c>
    </row>
  </sheetData>
  <mergeCells count="1">
    <mergeCell ref="D12:F14"/>
  </mergeCells>
  <conditionalFormatting sqref="G4:G8">
    <cfRule type="iconSet" priority="1">
      <iconSet iconSet="4TrafficLights">
        <cfvo type="percent" val="0"/>
        <cfvo type="num" val="6500"/>
        <cfvo type="num" val="8000"/>
        <cfvo type="num" val="10000"/>
      </iconSet>
    </cfRule>
  </conditionalFormatting>
  <dataValidations disablePrompts="1" count="1">
    <dataValidation type="whole" errorStyle="information" allowBlank="1" showInputMessage="1" showErrorMessage="1" errorTitle="Nro. erróneo" error="El número es incorrecto" sqref="D17" xr:uid="{00000000-0002-0000-0200-000000000000}">
      <formula1>1</formula1>
      <formula2>5</formula2>
    </dataValidation>
  </dataValidations>
  <pageMargins left="0.75" right="0.75" top="1" bottom="1" header="0" footer="0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2AEE3-1151-40D1-980F-8B63B4A7323E}">
  <dimension ref="A1:G34"/>
  <sheetViews>
    <sheetView showGridLines="0" workbookViewId="0">
      <selection activeCell="A3" sqref="A3"/>
    </sheetView>
  </sheetViews>
  <sheetFormatPr baseColWidth="10" defaultRowHeight="12.75" x14ac:dyDescent="0.2"/>
  <cols>
    <col min="1" max="7" width="15.7109375" style="64" customWidth="1"/>
    <col min="8" max="16384" width="11.42578125" style="64"/>
  </cols>
  <sheetData>
    <row r="1" spans="1:7" x14ac:dyDescent="0.2">
      <c r="A1" s="85" t="s">
        <v>73</v>
      </c>
      <c r="B1" s="86"/>
      <c r="C1" s="86"/>
      <c r="D1" s="86"/>
      <c r="E1" s="86"/>
      <c r="F1" s="86"/>
      <c r="G1" s="87"/>
    </row>
    <row r="2" spans="1:7" ht="13.5" thickBot="1" x14ac:dyDescent="0.25">
      <c r="A2" s="86"/>
      <c r="B2" s="86"/>
      <c r="C2" s="86"/>
      <c r="D2" s="86"/>
      <c r="E2" s="86"/>
      <c r="F2" s="86"/>
      <c r="G2" s="87"/>
    </row>
    <row r="3" spans="1:7" ht="27" thickTop="1" thickBot="1" x14ac:dyDescent="0.25">
      <c r="A3" s="65" t="s">
        <v>13</v>
      </c>
      <c r="B3" s="66" t="s">
        <v>45</v>
      </c>
      <c r="C3" s="66" t="s">
        <v>56</v>
      </c>
      <c r="D3" s="66" t="s">
        <v>51</v>
      </c>
      <c r="E3" s="66" t="s">
        <v>44</v>
      </c>
      <c r="F3" s="66" t="s">
        <v>49</v>
      </c>
      <c r="G3" s="67" t="s">
        <v>46</v>
      </c>
    </row>
    <row r="4" spans="1:7" ht="15.75" thickBot="1" x14ac:dyDescent="0.3">
      <c r="A4" s="68" t="s">
        <v>74</v>
      </c>
      <c r="B4" s="69">
        <v>101</v>
      </c>
      <c r="C4" s="69" t="s">
        <v>14</v>
      </c>
      <c r="D4" s="70">
        <v>29161</v>
      </c>
      <c r="E4" s="71">
        <v>43833</v>
      </c>
      <c r="F4" s="69">
        <v>1</v>
      </c>
      <c r="G4" s="72" t="s">
        <v>47</v>
      </c>
    </row>
    <row r="5" spans="1:7" ht="15.75" thickBot="1" x14ac:dyDescent="0.3">
      <c r="A5" s="68" t="s">
        <v>75</v>
      </c>
      <c r="B5" s="69">
        <v>102</v>
      </c>
      <c r="C5" s="69" t="s">
        <v>15</v>
      </c>
      <c r="D5" s="70">
        <v>32755</v>
      </c>
      <c r="E5" s="71">
        <v>43833</v>
      </c>
      <c r="F5" s="69">
        <v>1</v>
      </c>
      <c r="G5" s="73" t="s">
        <v>60</v>
      </c>
    </row>
    <row r="6" spans="1:7" ht="15.75" thickBot="1" x14ac:dyDescent="0.3">
      <c r="A6" s="68" t="s">
        <v>76</v>
      </c>
      <c r="B6" s="69">
        <v>103</v>
      </c>
      <c r="C6" s="69" t="s">
        <v>16</v>
      </c>
      <c r="D6" s="70">
        <v>33191</v>
      </c>
      <c r="E6" s="71">
        <v>43833</v>
      </c>
      <c r="F6" s="69">
        <v>1</v>
      </c>
      <c r="G6" s="72" t="s">
        <v>47</v>
      </c>
    </row>
    <row r="7" spans="1:7" ht="15.75" thickBot="1" x14ac:dyDescent="0.3">
      <c r="A7" s="68" t="s">
        <v>77</v>
      </c>
      <c r="B7" s="69">
        <v>104</v>
      </c>
      <c r="C7" s="69" t="s">
        <v>17</v>
      </c>
      <c r="D7" s="70">
        <v>22029</v>
      </c>
      <c r="E7" s="71">
        <v>43833</v>
      </c>
      <c r="F7" s="69">
        <v>1</v>
      </c>
      <c r="G7" s="72" t="s">
        <v>11</v>
      </c>
    </row>
    <row r="8" spans="1:7" ht="15.75" thickBot="1" x14ac:dyDescent="0.3">
      <c r="A8" s="68" t="s">
        <v>78</v>
      </c>
      <c r="B8" s="69">
        <v>105</v>
      </c>
      <c r="C8" s="69" t="s">
        <v>18</v>
      </c>
      <c r="D8" s="70">
        <v>20549</v>
      </c>
      <c r="E8" s="71">
        <v>43833</v>
      </c>
      <c r="F8" s="69">
        <v>1</v>
      </c>
      <c r="G8" s="72" t="s">
        <v>12</v>
      </c>
    </row>
    <row r="9" spans="1:7" ht="15.75" thickBot="1" x14ac:dyDescent="0.3">
      <c r="A9" s="68" t="s">
        <v>79</v>
      </c>
      <c r="B9" s="69">
        <v>106</v>
      </c>
      <c r="C9" s="69" t="s">
        <v>19</v>
      </c>
      <c r="D9" s="70">
        <v>20647</v>
      </c>
      <c r="E9" s="71">
        <v>43834</v>
      </c>
      <c r="F9" s="69">
        <v>1</v>
      </c>
      <c r="G9" s="72" t="s">
        <v>48</v>
      </c>
    </row>
    <row r="10" spans="1:7" ht="15.75" thickBot="1" x14ac:dyDescent="0.3">
      <c r="A10" s="68" t="s">
        <v>80</v>
      </c>
      <c r="B10" s="69">
        <v>107</v>
      </c>
      <c r="C10" s="69" t="s">
        <v>20</v>
      </c>
      <c r="D10" s="70">
        <v>25004</v>
      </c>
      <c r="E10" s="71">
        <v>43834</v>
      </c>
      <c r="F10" s="69">
        <v>1</v>
      </c>
      <c r="G10" s="72" t="s">
        <v>11</v>
      </c>
    </row>
    <row r="11" spans="1:7" ht="15.75" thickBot="1" x14ac:dyDescent="0.3">
      <c r="A11" s="68" t="s">
        <v>81</v>
      </c>
      <c r="B11" s="69">
        <v>108</v>
      </c>
      <c r="C11" s="69" t="s">
        <v>21</v>
      </c>
      <c r="D11" s="70">
        <v>30022</v>
      </c>
      <c r="E11" s="71">
        <v>43834</v>
      </c>
      <c r="F11" s="69">
        <v>1</v>
      </c>
      <c r="G11" s="72" t="s">
        <v>48</v>
      </c>
    </row>
    <row r="12" spans="1:7" ht="15.75" thickBot="1" x14ac:dyDescent="0.3">
      <c r="A12" s="68" t="s">
        <v>82</v>
      </c>
      <c r="B12" s="69">
        <v>109</v>
      </c>
      <c r="C12" s="69" t="s">
        <v>22</v>
      </c>
      <c r="D12" s="70">
        <v>29422</v>
      </c>
      <c r="E12" s="71">
        <v>43835</v>
      </c>
      <c r="F12" s="69">
        <v>1</v>
      </c>
      <c r="G12" s="72" t="s">
        <v>60</v>
      </c>
    </row>
    <row r="13" spans="1:7" ht="15.75" thickBot="1" x14ac:dyDescent="0.3">
      <c r="A13" s="68" t="s">
        <v>83</v>
      </c>
      <c r="B13" s="69">
        <v>110</v>
      </c>
      <c r="C13" s="69" t="s">
        <v>23</v>
      </c>
      <c r="D13" s="70">
        <v>23963</v>
      </c>
      <c r="E13" s="71">
        <v>43836</v>
      </c>
      <c r="F13" s="69">
        <v>1</v>
      </c>
      <c r="G13" s="72" t="s">
        <v>12</v>
      </c>
    </row>
    <row r="14" spans="1:7" ht="15.75" thickBot="1" x14ac:dyDescent="0.3">
      <c r="A14" s="68" t="s">
        <v>84</v>
      </c>
      <c r="B14" s="69">
        <v>111</v>
      </c>
      <c r="C14" s="69" t="s">
        <v>24</v>
      </c>
      <c r="D14" s="70">
        <v>23238</v>
      </c>
      <c r="E14" s="71">
        <v>43834</v>
      </c>
      <c r="F14" s="69">
        <v>2</v>
      </c>
      <c r="G14" s="72" t="s">
        <v>12</v>
      </c>
    </row>
    <row r="15" spans="1:7" ht="15.75" thickBot="1" x14ac:dyDescent="0.3">
      <c r="A15" s="68" t="s">
        <v>85</v>
      </c>
      <c r="B15" s="69">
        <v>112</v>
      </c>
      <c r="C15" s="69" t="s">
        <v>25</v>
      </c>
      <c r="D15" s="70">
        <v>28630</v>
      </c>
      <c r="E15" s="71">
        <v>43834</v>
      </c>
      <c r="F15" s="69">
        <v>2</v>
      </c>
      <c r="G15" s="72" t="s">
        <v>47</v>
      </c>
    </row>
    <row r="16" spans="1:7" ht="15.75" thickBot="1" x14ac:dyDescent="0.3">
      <c r="A16" s="68" t="s">
        <v>86</v>
      </c>
      <c r="B16" s="69">
        <v>113</v>
      </c>
      <c r="C16" s="69" t="s">
        <v>26</v>
      </c>
      <c r="D16" s="70">
        <v>30459</v>
      </c>
      <c r="E16" s="71">
        <v>43834</v>
      </c>
      <c r="F16" s="69">
        <v>2</v>
      </c>
      <c r="G16" s="72" t="s">
        <v>11</v>
      </c>
    </row>
    <row r="17" spans="1:7" ht="15.75" thickBot="1" x14ac:dyDescent="0.3">
      <c r="A17" s="68" t="s">
        <v>87</v>
      </c>
      <c r="B17" s="69">
        <v>114</v>
      </c>
      <c r="C17" s="69" t="s">
        <v>27</v>
      </c>
      <c r="D17" s="70">
        <v>27379</v>
      </c>
      <c r="E17" s="71">
        <v>43834</v>
      </c>
      <c r="F17" s="69">
        <v>2</v>
      </c>
      <c r="G17" s="72" t="s">
        <v>60</v>
      </c>
    </row>
    <row r="18" spans="1:7" ht="15.75" thickBot="1" x14ac:dyDescent="0.3">
      <c r="A18" s="68" t="s">
        <v>88</v>
      </c>
      <c r="B18" s="69">
        <v>115</v>
      </c>
      <c r="C18" s="69" t="s">
        <v>28</v>
      </c>
      <c r="D18" s="70">
        <v>32998</v>
      </c>
      <c r="E18" s="71">
        <v>43834</v>
      </c>
      <c r="F18" s="69">
        <v>2</v>
      </c>
      <c r="G18" s="72" t="s">
        <v>11</v>
      </c>
    </row>
    <row r="19" spans="1:7" ht="15.75" thickBot="1" x14ac:dyDescent="0.3">
      <c r="A19" s="68" t="s">
        <v>89</v>
      </c>
      <c r="B19" s="69">
        <v>116</v>
      </c>
      <c r="C19" s="69" t="s">
        <v>29</v>
      </c>
      <c r="D19" s="70">
        <v>29253</v>
      </c>
      <c r="E19" s="71">
        <v>43835</v>
      </c>
      <c r="F19" s="69">
        <v>3</v>
      </c>
      <c r="G19" s="72" t="s">
        <v>11</v>
      </c>
    </row>
    <row r="20" spans="1:7" ht="15.75" thickBot="1" x14ac:dyDescent="0.3">
      <c r="A20" s="68" t="s">
        <v>90</v>
      </c>
      <c r="B20" s="69">
        <v>117</v>
      </c>
      <c r="C20" s="69" t="s">
        <v>30</v>
      </c>
      <c r="D20" s="70">
        <v>31210</v>
      </c>
      <c r="E20" s="71">
        <v>43835</v>
      </c>
      <c r="F20" s="69">
        <v>3</v>
      </c>
      <c r="G20" s="72" t="s">
        <v>12</v>
      </c>
    </row>
    <row r="21" spans="1:7" ht="15.75" thickBot="1" x14ac:dyDescent="0.3">
      <c r="A21" s="68" t="s">
        <v>91</v>
      </c>
      <c r="B21" s="69">
        <v>118</v>
      </c>
      <c r="C21" s="69" t="s">
        <v>31</v>
      </c>
      <c r="D21" s="70">
        <v>33005</v>
      </c>
      <c r="E21" s="71">
        <v>43835</v>
      </c>
      <c r="F21" s="69">
        <v>4</v>
      </c>
      <c r="G21" s="72" t="s">
        <v>12</v>
      </c>
    </row>
    <row r="22" spans="1:7" ht="15.75" thickBot="1" x14ac:dyDescent="0.3">
      <c r="A22" s="68" t="s">
        <v>92</v>
      </c>
      <c r="B22" s="69">
        <v>119</v>
      </c>
      <c r="C22" s="69" t="s">
        <v>32</v>
      </c>
      <c r="D22" s="70">
        <v>21488</v>
      </c>
      <c r="E22" s="71">
        <v>43835</v>
      </c>
      <c r="F22" s="69">
        <v>4</v>
      </c>
      <c r="G22" s="72" t="s">
        <v>47</v>
      </c>
    </row>
    <row r="23" spans="1:7" ht="15.75" thickBot="1" x14ac:dyDescent="0.3">
      <c r="A23" s="68" t="s">
        <v>93</v>
      </c>
      <c r="B23" s="69">
        <v>120</v>
      </c>
      <c r="C23" s="69" t="s">
        <v>33</v>
      </c>
      <c r="D23" s="70">
        <v>19946</v>
      </c>
      <c r="E23" s="71">
        <v>43836</v>
      </c>
      <c r="F23" s="69">
        <v>5</v>
      </c>
      <c r="G23" s="72" t="s">
        <v>48</v>
      </c>
    </row>
    <row r="24" spans="1:7" ht="15.75" thickBot="1" x14ac:dyDescent="0.3">
      <c r="A24" s="68" t="s">
        <v>94</v>
      </c>
      <c r="B24" s="69">
        <v>121</v>
      </c>
      <c r="C24" s="69" t="s">
        <v>34</v>
      </c>
      <c r="D24" s="70">
        <v>19038</v>
      </c>
      <c r="E24" s="71">
        <v>43836</v>
      </c>
      <c r="F24" s="69">
        <v>5</v>
      </c>
      <c r="G24" s="72" t="s">
        <v>48</v>
      </c>
    </row>
    <row r="25" spans="1:7" ht="15.75" thickBot="1" x14ac:dyDescent="0.3">
      <c r="A25" s="68" t="s">
        <v>95</v>
      </c>
      <c r="B25" s="69">
        <v>122</v>
      </c>
      <c r="C25" s="69" t="s">
        <v>35</v>
      </c>
      <c r="D25" s="70">
        <v>29292</v>
      </c>
      <c r="E25" s="71">
        <v>43836</v>
      </c>
      <c r="F25" s="69">
        <v>5</v>
      </c>
      <c r="G25" s="72" t="s">
        <v>11</v>
      </c>
    </row>
    <row r="26" spans="1:7" ht="15.75" thickBot="1" x14ac:dyDescent="0.3">
      <c r="A26" s="68" t="s">
        <v>96</v>
      </c>
      <c r="B26" s="69">
        <v>123</v>
      </c>
      <c r="C26" s="69" t="s">
        <v>36</v>
      </c>
      <c r="D26" s="70">
        <v>34595</v>
      </c>
      <c r="E26" s="71">
        <v>43836</v>
      </c>
      <c r="F26" s="69">
        <v>5</v>
      </c>
      <c r="G26" s="72" t="s">
        <v>60</v>
      </c>
    </row>
    <row r="27" spans="1:7" ht="15.75" thickBot="1" x14ac:dyDescent="0.3">
      <c r="A27" s="68" t="s">
        <v>97</v>
      </c>
      <c r="B27" s="69">
        <v>124</v>
      </c>
      <c r="C27" s="69" t="s">
        <v>37</v>
      </c>
      <c r="D27" s="70">
        <v>23903</v>
      </c>
      <c r="E27" s="71">
        <v>43836</v>
      </c>
      <c r="F27" s="69">
        <v>3</v>
      </c>
      <c r="G27" s="72" t="s">
        <v>60</v>
      </c>
    </row>
    <row r="28" spans="1:7" ht="15.75" thickBot="1" x14ac:dyDescent="0.3">
      <c r="A28" s="68" t="s">
        <v>98</v>
      </c>
      <c r="B28" s="69">
        <v>125</v>
      </c>
      <c r="C28" s="69" t="s">
        <v>38</v>
      </c>
      <c r="D28" s="70">
        <v>23234</v>
      </c>
      <c r="E28" s="71">
        <v>43836</v>
      </c>
      <c r="F28" s="69">
        <v>4</v>
      </c>
      <c r="G28" s="72" t="s">
        <v>12</v>
      </c>
    </row>
    <row r="29" spans="1:7" ht="15.75" thickBot="1" x14ac:dyDescent="0.3">
      <c r="A29" s="68" t="s">
        <v>99</v>
      </c>
      <c r="B29" s="69">
        <v>126</v>
      </c>
      <c r="C29" s="69" t="s">
        <v>39</v>
      </c>
      <c r="D29" s="70">
        <v>32577</v>
      </c>
      <c r="E29" s="71">
        <v>43831</v>
      </c>
      <c r="F29" s="69">
        <v>4</v>
      </c>
      <c r="G29" s="72" t="s">
        <v>11</v>
      </c>
    </row>
    <row r="30" spans="1:7" ht="15.75" thickBot="1" x14ac:dyDescent="0.3">
      <c r="A30" s="68" t="s">
        <v>100</v>
      </c>
      <c r="B30" s="69">
        <v>127</v>
      </c>
      <c r="C30" s="69" t="s">
        <v>40</v>
      </c>
      <c r="D30" s="70">
        <v>25769</v>
      </c>
      <c r="E30" s="71">
        <v>43837</v>
      </c>
      <c r="F30" s="69">
        <v>3</v>
      </c>
      <c r="G30" s="72" t="s">
        <v>11</v>
      </c>
    </row>
    <row r="31" spans="1:7" ht="15.75" thickBot="1" x14ac:dyDescent="0.3">
      <c r="A31" s="68" t="s">
        <v>101</v>
      </c>
      <c r="B31" s="69">
        <v>128</v>
      </c>
      <c r="C31" s="69" t="s">
        <v>41</v>
      </c>
      <c r="D31" s="70">
        <v>25749</v>
      </c>
      <c r="E31" s="71">
        <v>43837</v>
      </c>
      <c r="F31" s="69">
        <v>5</v>
      </c>
      <c r="G31" s="72" t="s">
        <v>47</v>
      </c>
    </row>
    <row r="32" spans="1:7" ht="15.75" thickBot="1" x14ac:dyDescent="0.3">
      <c r="A32" s="68" t="s">
        <v>102</v>
      </c>
      <c r="B32" s="69">
        <v>129</v>
      </c>
      <c r="C32" s="69" t="s">
        <v>42</v>
      </c>
      <c r="D32" s="70">
        <v>29851</v>
      </c>
      <c r="E32" s="71">
        <v>43837</v>
      </c>
      <c r="F32" s="69">
        <v>2</v>
      </c>
      <c r="G32" s="72" t="s">
        <v>48</v>
      </c>
    </row>
    <row r="33" spans="1:7" ht="15.75" thickBot="1" x14ac:dyDescent="0.3">
      <c r="A33" s="74" t="s">
        <v>103</v>
      </c>
      <c r="B33" s="75">
        <v>130</v>
      </c>
      <c r="C33" s="75" t="s">
        <v>43</v>
      </c>
      <c r="D33" s="76">
        <v>18569</v>
      </c>
      <c r="E33" s="77">
        <v>43837</v>
      </c>
      <c r="F33" s="75">
        <v>3</v>
      </c>
      <c r="G33" s="78" t="s">
        <v>60</v>
      </c>
    </row>
    <row r="34" spans="1:7" ht="13.5" thickTop="1" x14ac:dyDescent="0.2"/>
  </sheetData>
  <mergeCells count="1">
    <mergeCell ref="A1:G2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02A12C6-4A13-4FCB-B2F2-D094A2492B73}">
            <xm:f>VALUE(LEFT('\utn_moni\2020\Excel 2020\UTN Examen Excel Avanzado 2001\[Clinica Avaz_res.xlsm]Consultas'!#REF!,2))&lt;40</xm:f>
            <x14:dxf>
              <fill>
                <gradientFill type="path" left="0.5" right="0.5" top="0.5" bottom="0.5">
                  <stop position="0">
                    <color theme="9" tint="0.40000610370189521"/>
                  </stop>
                  <stop position="1">
                    <color theme="3" tint="0.80001220740379042"/>
                  </stop>
                </gradientFill>
              </fill>
            </x14:dxf>
          </x14:cfRule>
          <xm:sqref>A4:G33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Gráfico</vt:lpstr>
      <vt:lpstr>Consultas</vt:lpstr>
      <vt:lpstr>Información</vt:lpstr>
      <vt:lpstr>Médicos</vt:lpstr>
      <vt:lpstr>Filtros</vt:lpstr>
      <vt:lpstr>ANT</vt:lpstr>
      <vt:lpstr>CODMED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clinica</dc:title>
  <dc:subject>resuelto</dc:subject>
  <dc:creator>.; Marta Barceló</dc:creator>
  <cp:lastModifiedBy>DAV-UTN</cp:lastModifiedBy>
  <dcterms:created xsi:type="dcterms:W3CDTF">2001-07-23T19:17:59Z</dcterms:created>
  <dcterms:modified xsi:type="dcterms:W3CDTF">2020-02-13T03:18:43Z</dcterms:modified>
</cp:coreProperties>
</file>