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$$$ 2020-UTN\Hechos por Moni para Marta\UTN Examen Excel Fundamentos 2001\UTN Examen Excel Fundamentos 2001\"/>
    </mc:Choice>
  </mc:AlternateContent>
  <bookViews>
    <workbookView xWindow="0" yWindow="0" windowWidth="15336" windowHeight="4548" firstSheet="1" activeTab="1"/>
  </bookViews>
  <sheets>
    <sheet name="Consultas" sheetId="1" r:id="rId1"/>
    <sheet name="Información" sheetId="6" r:id="rId2"/>
    <sheet name="Médicos" sheetId="4" r:id="rId3"/>
    <sheet name="Gráfico" sheetId="10" r:id="rId4"/>
  </sheets>
  <externalReferences>
    <externalReference r:id="rId5"/>
  </externalReferences>
  <definedNames>
    <definedName name="ANT">[1]Información!$J$2:$M$3</definedName>
    <definedName name="CODMED">[1]Consultas!$G$4:$G$33</definedName>
    <definedName name="TOTAL">[1]Consultas!$J$4:$J$33</definedName>
  </definedNames>
  <calcPr calcId="152511"/>
</workbook>
</file>

<file path=xl/calcChain.xml><?xml version="1.0" encoding="utf-8"?>
<calcChain xmlns="http://schemas.openxmlformats.org/spreadsheetml/2006/main">
  <c r="G5" i="4" l="1"/>
  <c r="G6" i="4"/>
  <c r="G7" i="4"/>
  <c r="G8" i="4"/>
  <c r="G4" i="4"/>
  <c r="I8" i="4" l="1"/>
  <c r="I4" i="4"/>
  <c r="I7" i="4"/>
  <c r="I5" i="4"/>
  <c r="I6" i="4"/>
  <c r="J7" i="4"/>
  <c r="K7" i="4" s="1"/>
  <c r="J5" i="4"/>
  <c r="K5" i="4" s="1"/>
  <c r="J8" i="4"/>
  <c r="K8" i="4" s="1"/>
  <c r="J6" i="4"/>
  <c r="K6" i="4" s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4" i="1"/>
  <c r="E5" i="1"/>
  <c r="J5" i="1" s="1"/>
  <c r="E6" i="1"/>
  <c r="J6" i="1" s="1"/>
  <c r="E7" i="1"/>
  <c r="J7" i="1" s="1"/>
  <c r="E8" i="1"/>
  <c r="J8" i="1" s="1"/>
  <c r="E9" i="1"/>
  <c r="J9" i="1" s="1"/>
  <c r="E10" i="1"/>
  <c r="J10" i="1" s="1"/>
  <c r="E11" i="1"/>
  <c r="J11" i="1" s="1"/>
  <c r="E12" i="1"/>
  <c r="J12" i="1" s="1"/>
  <c r="E13" i="1"/>
  <c r="J13" i="1" s="1"/>
  <c r="E14" i="1"/>
  <c r="J14" i="1" s="1"/>
  <c r="E15" i="1"/>
  <c r="J15" i="1" s="1"/>
  <c r="E16" i="1"/>
  <c r="J16" i="1" s="1"/>
  <c r="E17" i="1"/>
  <c r="J17" i="1" s="1"/>
  <c r="E18" i="1"/>
  <c r="J18" i="1" s="1"/>
  <c r="E19" i="1"/>
  <c r="J19" i="1" s="1"/>
  <c r="E20" i="1"/>
  <c r="J20" i="1" s="1"/>
  <c r="E21" i="1"/>
  <c r="J21" i="1" s="1"/>
  <c r="E22" i="1"/>
  <c r="J22" i="1" s="1"/>
  <c r="E23" i="1"/>
  <c r="J23" i="1" s="1"/>
  <c r="E24" i="1"/>
  <c r="J24" i="1" s="1"/>
  <c r="E25" i="1"/>
  <c r="J25" i="1" s="1"/>
  <c r="E26" i="1"/>
  <c r="J26" i="1" s="1"/>
  <c r="E27" i="1"/>
  <c r="J27" i="1" s="1"/>
  <c r="E28" i="1"/>
  <c r="J28" i="1" s="1"/>
  <c r="E29" i="1"/>
  <c r="J29" i="1" s="1"/>
  <c r="E30" i="1"/>
  <c r="J30" i="1" s="1"/>
  <c r="E31" i="1"/>
  <c r="J31" i="1" s="1"/>
  <c r="E32" i="1"/>
  <c r="J32" i="1" s="1"/>
  <c r="E33" i="1"/>
  <c r="J33" i="1" s="1"/>
  <c r="E4" i="1"/>
  <c r="J4" i="1" s="1"/>
  <c r="H8" i="4" l="1"/>
  <c r="H7" i="4"/>
  <c r="H6" i="4"/>
  <c r="H4" i="4"/>
  <c r="H5" i="4"/>
  <c r="J4" i="4"/>
  <c r="K4" i="4" s="1"/>
  <c r="H16" i="4" s="1"/>
  <c r="H18" i="4"/>
  <c r="H17" i="4"/>
</calcChain>
</file>

<file path=xl/sharedStrings.xml><?xml version="1.0" encoding="utf-8"?>
<sst xmlns="http://schemas.openxmlformats.org/spreadsheetml/2006/main" count="109" uniqueCount="75">
  <si>
    <t>HONORARIOS</t>
  </si>
  <si>
    <t>Swiss Medical</t>
  </si>
  <si>
    <t>Osde</t>
  </si>
  <si>
    <t>Galeno</t>
  </si>
  <si>
    <t>CLAVE VISITA</t>
  </si>
  <si>
    <t>Perez, Juan</t>
  </si>
  <si>
    <t>Pereyra Pedro</t>
  </si>
  <si>
    <t>Hernandez José</t>
  </si>
  <si>
    <t>Sportiuk, Hernán</t>
  </si>
  <si>
    <t>Vialet, Mauricio</t>
  </si>
  <si>
    <t>Prodi, Lucas</t>
  </si>
  <si>
    <t>Sola, Mario</t>
  </si>
  <si>
    <t>Kay, Santiago</t>
  </si>
  <si>
    <t>Genovez, Gustavo</t>
  </si>
  <si>
    <t>Pulido, Raul</t>
  </si>
  <si>
    <t>Lopez, Sol</t>
  </si>
  <si>
    <t>Fernandez, Iris</t>
  </si>
  <si>
    <t>Prado, Cecilia</t>
  </si>
  <si>
    <t>Paz, Silvia</t>
  </si>
  <si>
    <t>Moreno, Mariela</t>
  </si>
  <si>
    <t>Blanco, Belén</t>
  </si>
  <si>
    <t>Cherry, Andrea</t>
  </si>
  <si>
    <t>Fiorespino, Sandra</t>
  </si>
  <si>
    <t>Dominguez, Valeria</t>
  </si>
  <si>
    <t>Ferreyra, Maria</t>
  </si>
  <si>
    <t>Parma, Fermin</t>
  </si>
  <si>
    <t>Saez, Pablo</t>
  </si>
  <si>
    <t>Oneto, Diana</t>
  </si>
  <si>
    <t>Pelufo, Carmen</t>
  </si>
  <si>
    <t>Traverso, Ana</t>
  </si>
  <si>
    <t>Brand, Carlos</t>
  </si>
  <si>
    <t>Ramirez, Paz</t>
  </si>
  <si>
    <t>Ciancio, Jazmin</t>
  </si>
  <si>
    <t>Canto, Elena</t>
  </si>
  <si>
    <t>Gorman, Marco</t>
  </si>
  <si>
    <t>FECHA VISITA</t>
  </si>
  <si>
    <t>NRO PACIENTE</t>
  </si>
  <si>
    <t>FORMA DE PAGO</t>
  </si>
  <si>
    <t>Efectivo</t>
  </si>
  <si>
    <t>Tarjeta</t>
  </si>
  <si>
    <t>CÓDIGO MÉDICO</t>
  </si>
  <si>
    <t>FECHA NACIMIENTO</t>
  </si>
  <si>
    <t>TOTAL A PAGAR</t>
  </si>
  <si>
    <t>APELLIDO/NOM</t>
  </si>
  <si>
    <t>DESCUENTO</t>
  </si>
  <si>
    <t>Medicus</t>
  </si>
  <si>
    <t>RESUMEN MÉDICO</t>
  </si>
  <si>
    <t>PAGO 2/1 al 3/1</t>
  </si>
  <si>
    <t>PAGO 4/1 al 5/1</t>
  </si>
  <si>
    <t>EDAD EN AÑOS</t>
  </si>
  <si>
    <t>EFECTIVO</t>
  </si>
  <si>
    <t>RESTO</t>
  </si>
  <si>
    <t>CLÍNICA PRIVADA EL SOL</t>
  </si>
  <si>
    <t>ESPECIALIDAD</t>
  </si>
  <si>
    <t xml:space="preserve">Antigüedad </t>
  </si>
  <si>
    <t>Andres Romano</t>
  </si>
  <si>
    <t>Clinica</t>
  </si>
  <si>
    <t>María Ines Soler</t>
  </si>
  <si>
    <t>Pedro Gimenez</t>
  </si>
  <si>
    <t>Ignacio Paz</t>
  </si>
  <si>
    <t>Adriana Ramirez</t>
  </si>
  <si>
    <t>Clínica</t>
  </si>
  <si>
    <t>Ginecología</t>
  </si>
  <si>
    <t>Cardiología</t>
  </si>
  <si>
    <t>Traumatología</t>
  </si>
  <si>
    <t>CANTIDAD CONSULTAS</t>
  </si>
  <si>
    <t>PREMIO</t>
  </si>
  <si>
    <t>¿CORRESPONDE PREMIO?</t>
  </si>
  <si>
    <t>MÉDICO</t>
  </si>
  <si>
    <t>TOTAL $ CONSULTAS</t>
  </si>
  <si>
    <t>Valor promedio de Honorarios</t>
  </si>
  <si>
    <t>¿Cuántos Médicos no reciben Pemio?</t>
  </si>
  <si>
    <t>N°MES PRÓXIMA VISITA</t>
  </si>
  <si>
    <t>COLUMNA AUXILIAR</t>
  </si>
  <si>
    <t>Máxima cantidad de consultas atendidas por un Médico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</si>
</sst>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12" x14ac:knownFonts="1">
    <font>
      <sz val="10"/>
      <name val="Arial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b/>
      <sz val="10"/>
      <color theme="8" tint="0.79998168889431442"/>
      <name val="Arial"/>
      <family val="2"/>
    </font>
    <font>
      <sz val="20"/>
      <color theme="9" tint="-0.499984740745262"/>
      <name val="Copperplate Gothic Bold"/>
      <family val="2"/>
    </font>
    <font>
      <b/>
      <sz val="28"/>
      <color theme="0"/>
      <name val="Bookman Old Style"/>
      <family val="1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DashDotDot">
        <color rgb="FF44EAF2"/>
      </left>
      <right style="mediumDashDotDot">
        <color rgb="FF44EAF2"/>
      </right>
      <top style="mediumDashDotDot">
        <color rgb="FF44EAF2"/>
      </top>
      <bottom style="mediumDashDotDot">
        <color rgb="FF44EAF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rgb="FFFFC000"/>
      </left>
      <right style="mediumDashDotDot">
        <color rgb="FF44EAF2"/>
      </right>
      <top style="medium">
        <color rgb="FFFFC000"/>
      </top>
      <bottom style="mediumDashDotDot">
        <color rgb="FF44EAF2"/>
      </bottom>
      <diagonal/>
    </border>
    <border>
      <left style="mediumDashDotDot">
        <color rgb="FF44EAF2"/>
      </left>
      <right style="mediumDashDotDot">
        <color rgb="FF44EAF2"/>
      </right>
      <top style="medium">
        <color rgb="FFFFC000"/>
      </top>
      <bottom style="mediumDashDotDot">
        <color rgb="FF44EAF2"/>
      </bottom>
      <diagonal/>
    </border>
    <border>
      <left style="mediumDashDotDot">
        <color rgb="FF44EAF2"/>
      </left>
      <right style="medium">
        <color rgb="FFFFC000"/>
      </right>
      <top style="medium">
        <color rgb="FFFFC000"/>
      </top>
      <bottom style="mediumDashDotDot">
        <color rgb="FF44EAF2"/>
      </bottom>
      <diagonal/>
    </border>
    <border>
      <left style="medium">
        <color rgb="FFFFC000"/>
      </left>
      <right style="mediumDashDotDot">
        <color rgb="FF44EAF2"/>
      </right>
      <top style="mediumDashDotDot">
        <color rgb="FF44EAF2"/>
      </top>
      <bottom style="mediumDashDotDot">
        <color rgb="FF44EAF2"/>
      </bottom>
      <diagonal/>
    </border>
    <border>
      <left style="mediumDashDotDot">
        <color rgb="FF44EAF2"/>
      </left>
      <right style="medium">
        <color rgb="FFFFC000"/>
      </right>
      <top style="mediumDashDotDot">
        <color rgb="FF44EAF2"/>
      </top>
      <bottom style="mediumDashDotDot">
        <color rgb="FF44EAF2"/>
      </bottom>
      <diagonal/>
    </border>
    <border>
      <left style="medium">
        <color rgb="FFFFC000"/>
      </left>
      <right style="mediumDashDotDot">
        <color rgb="FF44EAF2"/>
      </right>
      <top style="mediumDashDotDot">
        <color rgb="FF44EAF2"/>
      </top>
      <bottom style="medium">
        <color rgb="FFFFC000"/>
      </bottom>
      <diagonal/>
    </border>
    <border>
      <left style="mediumDashDotDot">
        <color rgb="FF44EAF2"/>
      </left>
      <right style="mediumDashDotDot">
        <color rgb="FF44EAF2"/>
      </right>
      <top style="mediumDashDotDot">
        <color rgb="FF44EAF2"/>
      </top>
      <bottom style="medium">
        <color rgb="FFFFC000"/>
      </bottom>
      <diagonal/>
    </border>
    <border>
      <left style="mediumDashDotDot">
        <color rgb="FF44EAF2"/>
      </left>
      <right style="medium">
        <color rgb="FFFFC000"/>
      </right>
      <top style="mediumDashDotDot">
        <color rgb="FF44EAF2"/>
      </top>
      <bottom style="medium">
        <color rgb="FFFFC000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4" fillId="0" borderId="0"/>
  </cellStyleXfs>
  <cellXfs count="59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6" fillId="0" borderId="1" xfId="2" applyNumberFormat="1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0" xfId="3" applyAlignment="1">
      <alignment vertical="center"/>
    </xf>
    <xf numFmtId="0" fontId="1" fillId="4" borderId="2" xfId="3" applyFont="1" applyFill="1" applyBorder="1" applyAlignment="1">
      <alignment horizontal="center" vertical="center" wrapText="1"/>
    </xf>
    <xf numFmtId="0" fontId="4" fillId="0" borderId="0" xfId="3"/>
    <xf numFmtId="0" fontId="4" fillId="0" borderId="2" xfId="3" applyBorder="1"/>
    <xf numFmtId="164" fontId="4" fillId="0" borderId="2" xfId="3" applyNumberFormat="1" applyBorder="1"/>
    <xf numFmtId="0" fontId="1" fillId="4" borderId="2" xfId="0" applyFont="1" applyFill="1" applyBorder="1" applyAlignment="1">
      <alignment horizontal="center" vertical="center" wrapText="1"/>
    </xf>
    <xf numFmtId="0" fontId="4" fillId="0" borderId="2" xfId="0" applyFont="1" applyBorder="1"/>
    <xf numFmtId="164" fontId="0" fillId="0" borderId="2" xfId="0" applyNumberFormat="1" applyBorder="1"/>
    <xf numFmtId="0" fontId="7" fillId="3" borderId="0" xfId="0" applyFont="1" applyFill="1" applyBorder="1" applyAlignment="1">
      <alignment horizontal="right" vertical="center" wrapText="1"/>
    </xf>
    <xf numFmtId="9" fontId="1" fillId="0" borderId="2" xfId="0" applyNumberFormat="1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4" fillId="0" borderId="3" xfId="3" applyBorder="1"/>
    <xf numFmtId="0" fontId="3" fillId="0" borderId="0" xfId="1" applyFont="1" applyFill="1" applyBorder="1" applyAlignment="1">
      <alignment wrapText="1"/>
    </xf>
    <xf numFmtId="0" fontId="4" fillId="0" borderId="4" xfId="3" applyBorder="1"/>
    <xf numFmtId="0" fontId="0" fillId="6" borderId="2" xfId="0" applyNumberFormat="1" applyFill="1" applyBorder="1"/>
    <xf numFmtId="165" fontId="0" fillId="6" borderId="2" xfId="0" applyNumberFormat="1" applyFill="1" applyBorder="1"/>
    <xf numFmtId="0" fontId="6" fillId="0" borderId="1" xfId="2" applyNumberFormat="1" applyFont="1" applyFill="1" applyBorder="1" applyAlignment="1">
      <alignment horizontal="center" wrapText="1"/>
    </xf>
    <xf numFmtId="0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0" fillId="7" borderId="0" xfId="0" applyFill="1"/>
    <xf numFmtId="0" fontId="0" fillId="7" borderId="0" xfId="0" applyFill="1" applyBorder="1"/>
    <xf numFmtId="0" fontId="0" fillId="7" borderId="2" xfId="0" applyFill="1" applyBorder="1"/>
    <xf numFmtId="0" fontId="4" fillId="7" borderId="2" xfId="0" applyFont="1" applyFill="1" applyBorder="1"/>
    <xf numFmtId="164" fontId="0" fillId="7" borderId="2" xfId="0" applyNumberFormat="1" applyFill="1" applyBorder="1"/>
    <xf numFmtId="0" fontId="1" fillId="8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right"/>
    </xf>
    <xf numFmtId="0" fontId="7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  <xf numFmtId="0" fontId="0" fillId="0" borderId="8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4" fontId="6" fillId="0" borderId="11" xfId="2" applyNumberFormat="1" applyFont="1" applyFill="1" applyBorder="1" applyAlignment="1">
      <alignment horizontal="center" wrapText="1"/>
    </xf>
    <xf numFmtId="0" fontId="6" fillId="0" borderId="11" xfId="2" applyNumberFormat="1" applyFont="1" applyFill="1" applyBorder="1" applyAlignment="1">
      <alignment horizontal="center" wrapText="1"/>
    </xf>
    <xf numFmtId="14" fontId="0" fillId="0" borderId="11" xfId="0" applyNumberFormat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1" fillId="7" borderId="2" xfId="0" applyFont="1" applyFill="1" applyBorder="1" applyAlignment="1">
      <alignment horizontal="left"/>
    </xf>
  </cellXfs>
  <cellStyles count="4">
    <cellStyle name="Normal" xfId="0" builtinId="0"/>
    <cellStyle name="Normal 2" xfId="3"/>
    <cellStyle name="Normal_Asociados" xfId="2"/>
    <cellStyle name="Normal_Obra Social" xfId="1"/>
  </cellStyles>
  <dxfs count="0"/>
  <tableStyles count="0" defaultTableStyle="TableStyleMedium2" defaultPivotStyle="PivotStyleLight16"/>
  <colors>
    <mruColors>
      <color rgb="FF44EA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none" spc="0" baseline="0">
                <a:ln w="22225">
                  <a:solidFill>
                    <a:schemeClr val="accent2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  <a:effectLst/>
                <a:latin typeface="Cooper Black" panose="0208090404030B020404" pitchFamily="18" charset="0"/>
                <a:ea typeface="+mn-ea"/>
                <a:cs typeface="+mn-cs"/>
              </a:defRPr>
            </a:pPr>
            <a:r>
              <a:rPr lang="en-US" sz="1800" b="1" cap="none" spc="0">
                <a:ln w="22225">
                  <a:solidFill>
                    <a:schemeClr val="accent2"/>
                  </a:solidFill>
                  <a:prstDash val="solid"/>
                </a:ln>
                <a:solidFill>
                  <a:schemeClr val="accent2">
                    <a:lumMod val="40000"/>
                    <a:lumOff val="60000"/>
                  </a:schemeClr>
                </a:solidFill>
                <a:effectLst/>
                <a:latin typeface="Cooper Black" panose="0208090404030B020404" pitchFamily="18" charset="0"/>
              </a:rPr>
              <a:t>CLÍNICA EL SOL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none" spc="0" baseline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  <a:latin typeface="Cooper Black" panose="0208090404030B0204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864325396825397"/>
          <c:y val="9.0826666666666667E-2"/>
          <c:w val="0.61027321428571424"/>
          <c:h val="0.85438250000000004"/>
        </c:manualLayout>
      </c:layout>
      <c:doughnutChart>
        <c:varyColors val="1"/>
        <c:ser>
          <c:idx val="0"/>
          <c:order val="0"/>
          <c:tx>
            <c:strRef>
              <c:f>Gráfico!$D$3</c:f>
              <c:strCache>
                <c:ptCount val="1"/>
                <c:pt idx="0">
                  <c:v>PAGO 2/1 al 3/1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0">
                    <a:schemeClr val="accent1"/>
                  </a:gs>
                  <a:gs pos="52000">
                    <a:schemeClr val="accent5">
                      <a:lumMod val="20000"/>
                      <a:lumOff val="80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prst="angle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DE97-440F-A566-A5B602721A5A}"/>
              </c:ext>
            </c:extLst>
          </c:dPt>
          <c:dPt>
            <c:idx val="1"/>
            <c:bubble3D val="0"/>
            <c:spPr>
              <a:pattFill prst="lgConfetti">
                <a:fgClr>
                  <a:schemeClr val="accent6"/>
                </a:fgClr>
                <a:bgClr>
                  <a:schemeClr val="accent5">
                    <a:lumMod val="40000"/>
                    <a:lumOff val="60000"/>
                  </a:schemeClr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E97-440F-A566-A5B602721A5A}"/>
              </c:ext>
            </c:extLst>
          </c:dPt>
          <c:dPt>
            <c:idx val="2"/>
            <c:bubble3D val="0"/>
            <c:spPr>
              <a:blipFill>
                <a:blip xmlns:r="http://schemas.openxmlformats.org/officeDocument/2006/relationships" r:embed="rId3">
                  <a:alphaModFix amt="30000"/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a:blipFill>
              <a:ln w="38100" cmpd="dbl">
                <a:solidFill>
                  <a:schemeClr val="accent6">
                    <a:lumMod val="75000"/>
                  </a:schemeClr>
                </a:solidFill>
              </a:ln>
              <a:effectLst/>
            </c:spPr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Gráfico!$C$4:$C$8</c15:sqref>
                  </c15:fullRef>
                </c:ext>
              </c:extLst>
              <c:f>(Gráfico!$C$4:$C$5,Gráfico!$C$7)</c:f>
              <c:strCache>
                <c:ptCount val="3"/>
                <c:pt idx="0">
                  <c:v>Efectivo</c:v>
                </c:pt>
                <c:pt idx="1">
                  <c:v>Tarjeta</c:v>
                </c:pt>
                <c:pt idx="2">
                  <c:v>Medicus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Gráfico!$D$4:$D$8</c15:sqref>
                  </c15:fullRef>
                </c:ext>
              </c:extLst>
              <c:f>(Gráfico!$D$4:$D$5,Gráfico!$D$7)</c:f>
              <c:numCache>
                <c:formatCode>"$"#,##0</c:formatCode>
                <c:ptCount val="3"/>
                <c:pt idx="0">
                  <c:v>4320</c:v>
                </c:pt>
                <c:pt idx="1">
                  <c:v>4500</c:v>
                </c:pt>
                <c:pt idx="2">
                  <c:v>4080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97-440F-A566-A5B602721A5A}"/>
            </c:ext>
            <c:ext xmlns:c15="http://schemas.microsoft.com/office/drawing/2012/chart" uri="{02D57815-91ED-43cb-92C2-25804820EDAC}">
              <c15:categoryFilterExceptions/>
            </c:ext>
          </c:extLst>
        </c:ser>
        <c:ser>
          <c:idx val="1"/>
          <c:order val="1"/>
          <c:tx>
            <c:strRef>
              <c:f>Gráfico!$E$3</c:f>
              <c:strCache>
                <c:ptCount val="1"/>
                <c:pt idx="0">
                  <c:v>PAGO 4/1 al 5/1</c:v>
                </c:pt>
              </c:strCache>
            </c:strRef>
          </c:tx>
          <c:explosion val="25"/>
          <c:dPt>
            <c:idx val="0"/>
            <c:bubble3D val="0"/>
            <c:spPr>
              <a:gradFill>
                <a:gsLst>
                  <a:gs pos="0">
                    <a:schemeClr val="accent1"/>
                  </a:gs>
                  <a:gs pos="52000">
                    <a:schemeClr val="accent5">
                      <a:lumMod val="20000"/>
                      <a:lumOff val="80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prst="angle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97-440F-A566-A5B602721A5A}"/>
              </c:ext>
            </c:extLst>
          </c:dPt>
          <c:dPt>
            <c:idx val="1"/>
            <c:bubble3D val="0"/>
            <c:spPr>
              <a:pattFill prst="lgConfetti">
                <a:fgClr>
                  <a:schemeClr val="accent6"/>
                </a:fgClr>
                <a:bgClr>
                  <a:schemeClr val="accent5">
                    <a:lumMod val="40000"/>
                    <a:lumOff val="60000"/>
                  </a:schemeClr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DE97-440F-A566-A5B602721A5A}"/>
              </c:ext>
            </c:extLst>
          </c:dPt>
          <c:dPt>
            <c:idx val="2"/>
            <c:bubble3D val="0"/>
            <c:spPr>
              <a:blipFill dpi="0" rotWithShape="1">
                <a:blip xmlns:r="http://schemas.openxmlformats.org/officeDocument/2006/relationships" r:embed="rId3">
                  <a:alphaModFix amt="30000"/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38100" cmpd="dbl">
                <a:solidFill>
                  <a:schemeClr val="accent6">
                    <a:lumMod val="75000"/>
                  </a:schemeClr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13607142857142857"/>
                  <c:y val="-9.8777777777777784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E97-440F-A566-A5B602721A5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0410714285714285"/>
                  <c:y val="4.5861111111110985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DE97-440F-A566-A5B602721A5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2599206349206352"/>
                  <c:y val="-9.1722222222222261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DE97-440F-A566-A5B602721A5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Gráfico!$C$4:$C$8</c15:sqref>
                  </c15:fullRef>
                </c:ext>
              </c:extLst>
              <c:f>(Gráfico!$C$4:$C$5,Gráfico!$C$7)</c:f>
              <c:strCache>
                <c:ptCount val="3"/>
                <c:pt idx="0">
                  <c:v>Efectivo</c:v>
                </c:pt>
                <c:pt idx="1">
                  <c:v>Tarjeta</c:v>
                </c:pt>
                <c:pt idx="2">
                  <c:v>Medicus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Gráfico!$E$4:$E$8</c15:sqref>
                  </c15:fullRef>
                </c:ext>
              </c:extLst>
              <c:f>(Gráfico!$E$4:$E$5,Gráfico!$E$7)</c:f>
              <c:numCache>
                <c:formatCode>"$"#,##0</c:formatCode>
                <c:ptCount val="3"/>
                <c:pt idx="0">
                  <c:v>4000</c:v>
                </c:pt>
                <c:pt idx="1">
                  <c:v>3500</c:v>
                </c:pt>
                <c:pt idx="2">
                  <c:v>4065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E97-440F-A566-A5B602721A5A}"/>
            </c:ext>
            <c:ext xmlns:c15="http://schemas.microsoft.com/office/drawing/2012/chart" uri="{02D57815-91ED-43cb-92C2-25804820EDAC}">
              <c15:categoryFilterExceptions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accent4">
            <a:lumMod val="40000"/>
            <a:lumOff val="60000"/>
          </a:schemeClr>
        </a:solidFill>
        <a:ln>
          <a:noFill/>
        </a:ln>
        <a:effectLst>
          <a:glow rad="139700">
            <a:schemeClr val="accent6">
              <a:satMod val="175000"/>
              <a:alpha val="40000"/>
            </a:schemeClr>
          </a:glo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76200" cap="flat" cmpd="thinThick" algn="ctr">
      <a:solidFill>
        <a:schemeClr val="accent6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</xdr:row>
      <xdr:rowOff>38100</xdr:rowOff>
    </xdr:from>
    <xdr:to>
      <xdr:col>12</xdr:col>
      <xdr:colOff>191775</xdr:colOff>
      <xdr:row>23</xdr:row>
      <xdr:rowOff>75750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tn_moni\2020\Excel%202020\UTN%20Examen%20Excel%20Avanzado%202001\Clinica%20Avaz_r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as"/>
      <sheetName val="Información"/>
      <sheetName val="Médicos"/>
      <sheetName val="Filtros"/>
      <sheetName val="Gráfico"/>
      <sheetName val="Hoja1"/>
    </sheetNames>
    <sheetDataSet>
      <sheetData sheetId="0">
        <row r="4">
          <cell r="G4">
            <v>1</v>
          </cell>
          <cell r="J4">
            <v>1350</v>
          </cell>
        </row>
        <row r="5">
          <cell r="G5">
            <v>1</v>
          </cell>
          <cell r="J5">
            <v>1275</v>
          </cell>
        </row>
        <row r="6">
          <cell r="G6">
            <v>1</v>
          </cell>
          <cell r="J6">
            <v>1350</v>
          </cell>
        </row>
        <row r="7">
          <cell r="G7">
            <v>1</v>
          </cell>
          <cell r="J7">
            <v>1200</v>
          </cell>
        </row>
        <row r="8">
          <cell r="G8">
            <v>1</v>
          </cell>
          <cell r="J8">
            <v>1125</v>
          </cell>
        </row>
        <row r="9">
          <cell r="G9">
            <v>1</v>
          </cell>
          <cell r="J9">
            <v>1500</v>
          </cell>
        </row>
        <row r="10">
          <cell r="G10">
            <v>1</v>
          </cell>
          <cell r="J10">
            <v>1200</v>
          </cell>
        </row>
        <row r="11">
          <cell r="G11">
            <v>1</v>
          </cell>
          <cell r="J11">
            <v>1500</v>
          </cell>
        </row>
        <row r="12">
          <cell r="G12">
            <v>1</v>
          </cell>
          <cell r="J12">
            <v>1275</v>
          </cell>
        </row>
        <row r="13">
          <cell r="G13">
            <v>1</v>
          </cell>
          <cell r="J13">
            <v>1125</v>
          </cell>
        </row>
        <row r="14">
          <cell r="G14">
            <v>2</v>
          </cell>
          <cell r="J14">
            <v>1350</v>
          </cell>
        </row>
        <row r="15">
          <cell r="G15">
            <v>2</v>
          </cell>
          <cell r="J15">
            <v>1620</v>
          </cell>
        </row>
        <row r="16">
          <cell r="G16">
            <v>2</v>
          </cell>
          <cell r="J16">
            <v>1440</v>
          </cell>
        </row>
        <row r="17">
          <cell r="G17">
            <v>2</v>
          </cell>
          <cell r="J17">
            <v>1530</v>
          </cell>
        </row>
        <row r="18">
          <cell r="G18">
            <v>2</v>
          </cell>
          <cell r="J18">
            <v>1440</v>
          </cell>
        </row>
        <row r="19">
          <cell r="G19">
            <v>3</v>
          </cell>
          <cell r="J19">
            <v>1440</v>
          </cell>
        </row>
        <row r="20">
          <cell r="G20">
            <v>3</v>
          </cell>
          <cell r="J20">
            <v>1350</v>
          </cell>
        </row>
        <row r="21">
          <cell r="G21">
            <v>4</v>
          </cell>
          <cell r="J21">
            <v>1500</v>
          </cell>
        </row>
        <row r="22">
          <cell r="G22">
            <v>4</v>
          </cell>
          <cell r="J22">
            <v>1800</v>
          </cell>
        </row>
        <row r="23">
          <cell r="G23">
            <v>5</v>
          </cell>
          <cell r="J23">
            <v>1500</v>
          </cell>
        </row>
        <row r="24">
          <cell r="G24">
            <v>5</v>
          </cell>
          <cell r="J24">
            <v>1500</v>
          </cell>
        </row>
        <row r="25">
          <cell r="G25">
            <v>5</v>
          </cell>
          <cell r="J25">
            <v>1200</v>
          </cell>
        </row>
        <row r="26">
          <cell r="G26">
            <v>5</v>
          </cell>
          <cell r="J26">
            <v>1275</v>
          </cell>
        </row>
        <row r="27">
          <cell r="G27">
            <v>3</v>
          </cell>
          <cell r="J27">
            <v>1530</v>
          </cell>
        </row>
        <row r="28">
          <cell r="G28">
            <v>4</v>
          </cell>
          <cell r="J28">
            <v>1500</v>
          </cell>
        </row>
        <row r="29">
          <cell r="G29">
            <v>4</v>
          </cell>
          <cell r="J29">
            <v>1600</v>
          </cell>
        </row>
        <row r="30">
          <cell r="G30">
            <v>3</v>
          </cell>
          <cell r="J30">
            <v>1440</v>
          </cell>
        </row>
        <row r="31">
          <cell r="G31">
            <v>5</v>
          </cell>
          <cell r="J31">
            <v>1350</v>
          </cell>
        </row>
        <row r="32">
          <cell r="G32">
            <v>2</v>
          </cell>
          <cell r="J32">
            <v>1800</v>
          </cell>
        </row>
        <row r="33">
          <cell r="G33">
            <v>3</v>
          </cell>
          <cell r="J33">
            <v>1530</v>
          </cell>
        </row>
      </sheetData>
      <sheetData sheetId="1">
        <row r="2">
          <cell r="J2">
            <v>2</v>
          </cell>
          <cell r="K2">
            <v>6</v>
          </cell>
          <cell r="L2">
            <v>8</v>
          </cell>
          <cell r="M2">
            <v>10</v>
          </cell>
        </row>
        <row r="3">
          <cell r="J3">
            <v>2500</v>
          </cell>
          <cell r="K3">
            <v>3000</v>
          </cell>
          <cell r="L3">
            <v>3500</v>
          </cell>
          <cell r="M3">
            <v>4000</v>
          </cell>
        </row>
      </sheetData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showGridLines="0" zoomScale="60" zoomScaleNormal="60" workbookViewId="0">
      <selection activeCell="G4" sqref="G4"/>
    </sheetView>
  </sheetViews>
  <sheetFormatPr baseColWidth="10" defaultRowHeight="13.2" x14ac:dyDescent="0.25"/>
  <cols>
    <col min="1" max="11" width="15.6640625" customWidth="1"/>
    <col min="12" max="12" width="7.109375" customWidth="1"/>
    <col min="14" max="14" width="14.5546875" bestFit="1" customWidth="1"/>
  </cols>
  <sheetData>
    <row r="1" spans="1:17" ht="20.100000000000001" customHeight="1" x14ac:dyDescent="0.25">
      <c r="A1" s="55" t="s">
        <v>52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7" ht="20.100000000000001" customHeight="1" thickBot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7" ht="39.9" customHeight="1" thickBot="1" x14ac:dyDescent="0.3">
      <c r="A3" s="40" t="s">
        <v>4</v>
      </c>
      <c r="B3" s="41" t="s">
        <v>36</v>
      </c>
      <c r="C3" s="41" t="s">
        <v>43</v>
      </c>
      <c r="D3" s="41" t="s">
        <v>41</v>
      </c>
      <c r="E3" s="41" t="s">
        <v>49</v>
      </c>
      <c r="F3" s="41" t="s">
        <v>35</v>
      </c>
      <c r="G3" s="41" t="s">
        <v>40</v>
      </c>
      <c r="H3" s="41" t="s">
        <v>0</v>
      </c>
      <c r="I3" s="41" t="s">
        <v>37</v>
      </c>
      <c r="J3" s="41" t="s">
        <v>72</v>
      </c>
      <c r="K3" s="42" t="s">
        <v>42</v>
      </c>
      <c r="N3" s="19" t="s">
        <v>44</v>
      </c>
      <c r="Q3" s="29" t="s">
        <v>73</v>
      </c>
    </row>
    <row r="4" spans="1:17" s="2" customFormat="1" ht="20.100000000000001" customHeight="1" thickBot="1" x14ac:dyDescent="0.35">
      <c r="A4" s="43" t="str">
        <f>B4&amp;"-"&amp;LEFT(C4,3)&amp;"-"&amp;RIGHT(I4,2)</f>
        <v>101-Per-vo</v>
      </c>
      <c r="B4" s="3">
        <v>101</v>
      </c>
      <c r="C4" s="3" t="s">
        <v>5</v>
      </c>
      <c r="D4" s="4">
        <v>29161</v>
      </c>
      <c r="E4" s="27">
        <f ca="1">YEAR(TODAY())-YEAR(D4)</f>
        <v>41</v>
      </c>
      <c r="F4" s="5">
        <v>43833</v>
      </c>
      <c r="G4" s="3">
        <v>1</v>
      </c>
      <c r="H4" s="30">
        <v>1500</v>
      </c>
      <c r="I4" s="6" t="s">
        <v>38</v>
      </c>
      <c r="J4" s="28">
        <f ca="1">(IF(E4&gt;=60,MONTH(F4)+1,MONTH(F4)+2))</f>
        <v>3</v>
      </c>
      <c r="K4" s="44">
        <f>IF(I4="Efectivo",H4-(H4*$N$4),H4+(H4*$N$5))</f>
        <v>1350</v>
      </c>
      <c r="M4" s="21" t="s">
        <v>50</v>
      </c>
      <c r="N4" s="20">
        <v>0.1</v>
      </c>
      <c r="Q4" s="2">
        <v>1350</v>
      </c>
    </row>
    <row r="5" spans="1:17" s="2" customFormat="1" ht="20.100000000000001" customHeight="1" thickBot="1" x14ac:dyDescent="0.35">
      <c r="A5" s="43" t="str">
        <f t="shared" ref="A5:A33" si="0">B5&amp;"-"&amp;LEFT(C5,3)&amp;"-"&amp;RIGHT(I5,2)</f>
        <v>102-Per-al</v>
      </c>
      <c r="B5" s="3">
        <v>102</v>
      </c>
      <c r="C5" s="3" t="s">
        <v>6</v>
      </c>
      <c r="D5" s="4">
        <v>32755</v>
      </c>
      <c r="E5" s="27">
        <f t="shared" ref="E5:E33" ca="1" si="1">YEAR(TODAY())-YEAR(D5)</f>
        <v>31</v>
      </c>
      <c r="F5" s="5">
        <v>43833</v>
      </c>
      <c r="G5" s="3">
        <v>1</v>
      </c>
      <c r="H5" s="30">
        <v>1500</v>
      </c>
      <c r="I5" s="7" t="s">
        <v>1</v>
      </c>
      <c r="J5" s="28">
        <f t="shared" ref="J5:J33" ca="1" si="2">IF(E5&gt;=60,MONTH(F5)+1,MONTH(F5)+2)</f>
        <v>3</v>
      </c>
      <c r="K5" s="44">
        <f t="shared" ref="K5:K33" si="3">IF(I5="Efectivo",H5-(H5*$N$4),H5+(H5*$N$5))</f>
        <v>1530</v>
      </c>
      <c r="M5" s="21" t="s">
        <v>51</v>
      </c>
      <c r="N5" s="20">
        <v>0.02</v>
      </c>
      <c r="Q5" s="2">
        <v>1530</v>
      </c>
    </row>
    <row r="6" spans="1:17" s="2" customFormat="1" ht="20.100000000000001" customHeight="1" thickBot="1" x14ac:dyDescent="0.35">
      <c r="A6" s="43" t="str">
        <f t="shared" si="0"/>
        <v>103-Her-vo</v>
      </c>
      <c r="B6" s="3">
        <v>103</v>
      </c>
      <c r="C6" s="3" t="s">
        <v>7</v>
      </c>
      <c r="D6" s="4">
        <v>33191</v>
      </c>
      <c r="E6" s="27">
        <f t="shared" ca="1" si="1"/>
        <v>30</v>
      </c>
      <c r="F6" s="10">
        <v>43833</v>
      </c>
      <c r="G6" s="3">
        <v>1</v>
      </c>
      <c r="H6" s="30">
        <v>1500</v>
      </c>
      <c r="I6" s="8" t="s">
        <v>38</v>
      </c>
      <c r="J6" s="28">
        <f t="shared" ca="1" si="2"/>
        <v>3</v>
      </c>
      <c r="K6" s="44">
        <f t="shared" si="3"/>
        <v>1350</v>
      </c>
      <c r="Q6" s="2">
        <v>1350</v>
      </c>
    </row>
    <row r="7" spans="1:17" s="2" customFormat="1" ht="20.100000000000001" customHeight="1" thickBot="1" x14ac:dyDescent="0.35">
      <c r="A7" s="43" t="str">
        <f t="shared" si="0"/>
        <v>104-Spo-de</v>
      </c>
      <c r="B7" s="3">
        <v>104</v>
      </c>
      <c r="C7" s="3" t="s">
        <v>8</v>
      </c>
      <c r="D7" s="4">
        <v>22029</v>
      </c>
      <c r="E7" s="27">
        <f t="shared" ca="1" si="1"/>
        <v>60</v>
      </c>
      <c r="F7" s="5">
        <v>43833</v>
      </c>
      <c r="G7" s="3">
        <v>1</v>
      </c>
      <c r="H7" s="30">
        <v>1500</v>
      </c>
      <c r="I7" s="8" t="s">
        <v>2</v>
      </c>
      <c r="J7" s="28">
        <f t="shared" ca="1" si="2"/>
        <v>2</v>
      </c>
      <c r="K7" s="44">
        <f t="shared" si="3"/>
        <v>1530</v>
      </c>
      <c r="Q7" s="2">
        <v>1530</v>
      </c>
    </row>
    <row r="8" spans="1:17" s="2" customFormat="1" ht="20.100000000000001" customHeight="1" thickBot="1" x14ac:dyDescent="0.35">
      <c r="A8" s="43" t="str">
        <f t="shared" si="0"/>
        <v>105-Via-no</v>
      </c>
      <c r="B8" s="3">
        <v>105</v>
      </c>
      <c r="C8" s="3" t="s">
        <v>9</v>
      </c>
      <c r="D8" s="4">
        <v>20549</v>
      </c>
      <c r="E8" s="27">
        <f t="shared" ca="1" si="1"/>
        <v>64</v>
      </c>
      <c r="F8" s="5">
        <v>43833</v>
      </c>
      <c r="G8" s="3">
        <v>1</v>
      </c>
      <c r="H8" s="30">
        <v>1500</v>
      </c>
      <c r="I8" s="8" t="s">
        <v>3</v>
      </c>
      <c r="J8" s="28">
        <f t="shared" ca="1" si="2"/>
        <v>2</v>
      </c>
      <c r="K8" s="44">
        <f t="shared" si="3"/>
        <v>1530</v>
      </c>
      <c r="Q8" s="2">
        <v>1530</v>
      </c>
    </row>
    <row r="9" spans="1:17" s="2" customFormat="1" ht="20.100000000000001" customHeight="1" thickBot="1" x14ac:dyDescent="0.35">
      <c r="A9" s="43" t="str">
        <f t="shared" si="0"/>
        <v>106-Pro-ta</v>
      </c>
      <c r="B9" s="3">
        <v>106</v>
      </c>
      <c r="C9" s="3" t="s">
        <v>10</v>
      </c>
      <c r="D9" s="4">
        <v>20647</v>
      </c>
      <c r="E9" s="27">
        <f t="shared" ca="1" si="1"/>
        <v>64</v>
      </c>
      <c r="F9" s="5">
        <v>43834</v>
      </c>
      <c r="G9" s="3">
        <v>1</v>
      </c>
      <c r="H9" s="30">
        <v>1500</v>
      </c>
      <c r="I9" s="8" t="s">
        <v>39</v>
      </c>
      <c r="J9" s="28">
        <f t="shared" ca="1" si="2"/>
        <v>2</v>
      </c>
      <c r="K9" s="44">
        <f t="shared" si="3"/>
        <v>1530</v>
      </c>
      <c r="Q9" s="2">
        <v>1530</v>
      </c>
    </row>
    <row r="10" spans="1:17" s="2" customFormat="1" ht="20.100000000000001" customHeight="1" thickBot="1" x14ac:dyDescent="0.35">
      <c r="A10" s="43" t="str">
        <f t="shared" si="0"/>
        <v>107-Sol-de</v>
      </c>
      <c r="B10" s="3">
        <v>107</v>
      </c>
      <c r="C10" s="3" t="s">
        <v>11</v>
      </c>
      <c r="D10" s="4">
        <v>25004</v>
      </c>
      <c r="E10" s="27">
        <f t="shared" ca="1" si="1"/>
        <v>52</v>
      </c>
      <c r="F10" s="5">
        <v>43834</v>
      </c>
      <c r="G10" s="3">
        <v>1</v>
      </c>
      <c r="H10" s="30">
        <v>1500</v>
      </c>
      <c r="I10" s="8" t="s">
        <v>2</v>
      </c>
      <c r="J10" s="28">
        <f t="shared" ca="1" si="2"/>
        <v>3</v>
      </c>
      <c r="K10" s="44">
        <f t="shared" si="3"/>
        <v>1530</v>
      </c>
      <c r="Q10" s="2">
        <v>1530</v>
      </c>
    </row>
    <row r="11" spans="1:17" s="2" customFormat="1" ht="20.100000000000001" customHeight="1" thickBot="1" x14ac:dyDescent="0.35">
      <c r="A11" s="43" t="str">
        <f t="shared" si="0"/>
        <v>108-Kay-ta</v>
      </c>
      <c r="B11" s="3">
        <v>108</v>
      </c>
      <c r="C11" s="3" t="s">
        <v>12</v>
      </c>
      <c r="D11" s="4">
        <v>30022</v>
      </c>
      <c r="E11" s="27">
        <f t="shared" ca="1" si="1"/>
        <v>38</v>
      </c>
      <c r="F11" s="5">
        <v>43834</v>
      </c>
      <c r="G11" s="3">
        <v>1</v>
      </c>
      <c r="H11" s="30">
        <v>1500</v>
      </c>
      <c r="I11" s="8" t="s">
        <v>39</v>
      </c>
      <c r="J11" s="28">
        <f t="shared" ca="1" si="2"/>
        <v>3</v>
      </c>
      <c r="K11" s="44">
        <f t="shared" si="3"/>
        <v>1530</v>
      </c>
      <c r="Q11" s="2">
        <v>1530</v>
      </c>
    </row>
    <row r="12" spans="1:17" s="2" customFormat="1" ht="20.100000000000001" customHeight="1" thickBot="1" x14ac:dyDescent="0.35">
      <c r="A12" s="43" t="str">
        <f t="shared" si="0"/>
        <v>109-Gen-al</v>
      </c>
      <c r="B12" s="3">
        <v>109</v>
      </c>
      <c r="C12" s="3" t="s">
        <v>13</v>
      </c>
      <c r="D12" s="4">
        <v>29422</v>
      </c>
      <c r="E12" s="27">
        <f t="shared" ca="1" si="1"/>
        <v>40</v>
      </c>
      <c r="F12" s="5">
        <v>43835</v>
      </c>
      <c r="G12" s="3">
        <v>1</v>
      </c>
      <c r="H12" s="30">
        <v>1500</v>
      </c>
      <c r="I12" s="8" t="s">
        <v>1</v>
      </c>
      <c r="J12" s="28">
        <f t="shared" ca="1" si="2"/>
        <v>3</v>
      </c>
      <c r="K12" s="44">
        <f t="shared" si="3"/>
        <v>1530</v>
      </c>
      <c r="Q12" s="2">
        <v>1530</v>
      </c>
    </row>
    <row r="13" spans="1:17" s="2" customFormat="1" ht="20.100000000000001" customHeight="1" thickBot="1" x14ac:dyDescent="0.35">
      <c r="A13" s="43" t="str">
        <f t="shared" si="0"/>
        <v>110-Pul-no</v>
      </c>
      <c r="B13" s="3">
        <v>110</v>
      </c>
      <c r="C13" s="3" t="s">
        <v>14</v>
      </c>
      <c r="D13" s="4">
        <v>23963</v>
      </c>
      <c r="E13" s="27">
        <f t="shared" ca="1" si="1"/>
        <v>55</v>
      </c>
      <c r="F13" s="5">
        <v>43836</v>
      </c>
      <c r="G13" s="3">
        <v>1</v>
      </c>
      <c r="H13" s="30">
        <v>1500</v>
      </c>
      <c r="I13" s="8" t="s">
        <v>3</v>
      </c>
      <c r="J13" s="28">
        <f t="shared" ca="1" si="2"/>
        <v>3</v>
      </c>
      <c r="K13" s="44">
        <f t="shared" si="3"/>
        <v>1530</v>
      </c>
      <c r="Q13" s="2">
        <v>1530</v>
      </c>
    </row>
    <row r="14" spans="1:17" s="2" customFormat="1" ht="20.100000000000001" customHeight="1" thickBot="1" x14ac:dyDescent="0.35">
      <c r="A14" s="43" t="str">
        <f t="shared" si="0"/>
        <v>111-Lop-no</v>
      </c>
      <c r="B14" s="3">
        <v>111</v>
      </c>
      <c r="C14" s="3" t="s">
        <v>15</v>
      </c>
      <c r="D14" s="4">
        <v>23238</v>
      </c>
      <c r="E14" s="27">
        <f t="shared" ca="1" si="1"/>
        <v>57</v>
      </c>
      <c r="F14" s="5">
        <v>43834</v>
      </c>
      <c r="G14" s="3">
        <v>2</v>
      </c>
      <c r="H14" s="30">
        <v>1800</v>
      </c>
      <c r="I14" s="8" t="s">
        <v>3</v>
      </c>
      <c r="J14" s="28">
        <f t="shared" ca="1" si="2"/>
        <v>3</v>
      </c>
      <c r="K14" s="44">
        <f t="shared" si="3"/>
        <v>1836</v>
      </c>
      <c r="Q14" s="2">
        <v>1836</v>
      </c>
    </row>
    <row r="15" spans="1:17" s="2" customFormat="1" ht="20.100000000000001" customHeight="1" thickBot="1" x14ac:dyDescent="0.35">
      <c r="A15" s="43" t="str">
        <f t="shared" si="0"/>
        <v>112-Fer-vo</v>
      </c>
      <c r="B15" s="3">
        <v>112</v>
      </c>
      <c r="C15" s="3" t="s">
        <v>16</v>
      </c>
      <c r="D15" s="4">
        <v>28630</v>
      </c>
      <c r="E15" s="27">
        <f t="shared" ca="1" si="1"/>
        <v>42</v>
      </c>
      <c r="F15" s="5">
        <v>43834</v>
      </c>
      <c r="G15" s="3">
        <v>2</v>
      </c>
      <c r="H15" s="30">
        <v>1800</v>
      </c>
      <c r="I15" s="8" t="s">
        <v>38</v>
      </c>
      <c r="J15" s="28">
        <f t="shared" ca="1" si="2"/>
        <v>3</v>
      </c>
      <c r="K15" s="44">
        <f t="shared" si="3"/>
        <v>1620</v>
      </c>
      <c r="Q15" s="2">
        <v>1620</v>
      </c>
    </row>
    <row r="16" spans="1:17" s="2" customFormat="1" ht="20.100000000000001" customHeight="1" thickBot="1" x14ac:dyDescent="0.35">
      <c r="A16" s="43" t="str">
        <f t="shared" si="0"/>
        <v>113-Pra-de</v>
      </c>
      <c r="B16" s="3">
        <v>113</v>
      </c>
      <c r="C16" s="3" t="s">
        <v>17</v>
      </c>
      <c r="D16" s="4">
        <v>30459</v>
      </c>
      <c r="E16" s="27">
        <f t="shared" ca="1" si="1"/>
        <v>37</v>
      </c>
      <c r="F16" s="5">
        <v>43834</v>
      </c>
      <c r="G16" s="3">
        <v>2</v>
      </c>
      <c r="H16" s="30">
        <v>1800</v>
      </c>
      <c r="I16" s="8" t="s">
        <v>2</v>
      </c>
      <c r="J16" s="28">
        <f t="shared" ca="1" si="2"/>
        <v>3</v>
      </c>
      <c r="K16" s="44">
        <f t="shared" si="3"/>
        <v>1836</v>
      </c>
      <c r="Q16" s="2">
        <v>1836</v>
      </c>
    </row>
    <row r="17" spans="1:17" s="2" customFormat="1" ht="20.100000000000001" customHeight="1" thickBot="1" x14ac:dyDescent="0.35">
      <c r="A17" s="43" t="str">
        <f t="shared" si="0"/>
        <v>114-Paz-al</v>
      </c>
      <c r="B17" s="3">
        <v>114</v>
      </c>
      <c r="C17" s="3" t="s">
        <v>18</v>
      </c>
      <c r="D17" s="4">
        <v>27379</v>
      </c>
      <c r="E17" s="27">
        <f t="shared" ca="1" si="1"/>
        <v>46</v>
      </c>
      <c r="F17" s="5">
        <v>43834</v>
      </c>
      <c r="G17" s="3">
        <v>2</v>
      </c>
      <c r="H17" s="30">
        <v>1800</v>
      </c>
      <c r="I17" s="8" t="s">
        <v>1</v>
      </c>
      <c r="J17" s="28">
        <f t="shared" ca="1" si="2"/>
        <v>3</v>
      </c>
      <c r="K17" s="44">
        <f t="shared" si="3"/>
        <v>1836</v>
      </c>
      <c r="Q17" s="2">
        <v>1836</v>
      </c>
    </row>
    <row r="18" spans="1:17" s="2" customFormat="1" ht="20.100000000000001" customHeight="1" thickBot="1" x14ac:dyDescent="0.35">
      <c r="A18" s="43" t="str">
        <f t="shared" si="0"/>
        <v>115-Mor-de</v>
      </c>
      <c r="B18" s="3">
        <v>115</v>
      </c>
      <c r="C18" s="3" t="s">
        <v>19</v>
      </c>
      <c r="D18" s="4">
        <v>32998</v>
      </c>
      <c r="E18" s="27">
        <f t="shared" ca="1" si="1"/>
        <v>30</v>
      </c>
      <c r="F18" s="5">
        <v>43834</v>
      </c>
      <c r="G18" s="3">
        <v>2</v>
      </c>
      <c r="H18" s="30">
        <v>1800</v>
      </c>
      <c r="I18" s="8" t="s">
        <v>2</v>
      </c>
      <c r="J18" s="28">
        <f t="shared" ca="1" si="2"/>
        <v>3</v>
      </c>
      <c r="K18" s="44">
        <f t="shared" si="3"/>
        <v>1836</v>
      </c>
      <c r="Q18" s="2">
        <v>1836</v>
      </c>
    </row>
    <row r="19" spans="1:17" s="2" customFormat="1" ht="20.100000000000001" customHeight="1" thickBot="1" x14ac:dyDescent="0.35">
      <c r="A19" s="43" t="str">
        <f t="shared" si="0"/>
        <v>116-Bla-de</v>
      </c>
      <c r="B19" s="3">
        <v>116</v>
      </c>
      <c r="C19" s="3" t="s">
        <v>20</v>
      </c>
      <c r="D19" s="4">
        <v>29253</v>
      </c>
      <c r="E19" s="27">
        <f t="shared" ca="1" si="1"/>
        <v>40</v>
      </c>
      <c r="F19" s="5">
        <v>43835</v>
      </c>
      <c r="G19" s="3">
        <v>3</v>
      </c>
      <c r="H19" s="30">
        <v>1800</v>
      </c>
      <c r="I19" s="8" t="s">
        <v>2</v>
      </c>
      <c r="J19" s="28">
        <f t="shared" ca="1" si="2"/>
        <v>3</v>
      </c>
      <c r="K19" s="44">
        <f t="shared" si="3"/>
        <v>1836</v>
      </c>
      <c r="Q19" s="2">
        <v>1836</v>
      </c>
    </row>
    <row r="20" spans="1:17" s="2" customFormat="1" ht="20.100000000000001" customHeight="1" thickBot="1" x14ac:dyDescent="0.35">
      <c r="A20" s="43" t="str">
        <f t="shared" si="0"/>
        <v>117-Che-no</v>
      </c>
      <c r="B20" s="3">
        <v>117</v>
      </c>
      <c r="C20" s="3" t="s">
        <v>21</v>
      </c>
      <c r="D20" s="4">
        <v>31210</v>
      </c>
      <c r="E20" s="27">
        <f t="shared" ca="1" si="1"/>
        <v>35</v>
      </c>
      <c r="F20" s="5">
        <v>43835</v>
      </c>
      <c r="G20" s="3">
        <v>3</v>
      </c>
      <c r="H20" s="30">
        <v>1800</v>
      </c>
      <c r="I20" s="8" t="s">
        <v>3</v>
      </c>
      <c r="J20" s="28">
        <f t="shared" ca="1" si="2"/>
        <v>3</v>
      </c>
      <c r="K20" s="44">
        <f t="shared" si="3"/>
        <v>1836</v>
      </c>
      <c r="Q20" s="2">
        <v>1836</v>
      </c>
    </row>
    <row r="21" spans="1:17" s="2" customFormat="1" ht="20.100000000000001" customHeight="1" thickBot="1" x14ac:dyDescent="0.35">
      <c r="A21" s="43" t="str">
        <f t="shared" si="0"/>
        <v>118-Fio-no</v>
      </c>
      <c r="B21" s="3">
        <v>118</v>
      </c>
      <c r="C21" s="3" t="s">
        <v>22</v>
      </c>
      <c r="D21" s="4">
        <v>33005</v>
      </c>
      <c r="E21" s="27">
        <f t="shared" ca="1" si="1"/>
        <v>30</v>
      </c>
      <c r="F21" s="5">
        <v>43835</v>
      </c>
      <c r="G21" s="3">
        <v>4</v>
      </c>
      <c r="H21" s="30">
        <v>2000</v>
      </c>
      <c r="I21" s="8" t="s">
        <v>3</v>
      </c>
      <c r="J21" s="28">
        <f t="shared" ca="1" si="2"/>
        <v>3</v>
      </c>
      <c r="K21" s="44">
        <f t="shared" si="3"/>
        <v>2040</v>
      </c>
      <c r="Q21" s="2">
        <v>2040</v>
      </c>
    </row>
    <row r="22" spans="1:17" s="2" customFormat="1" ht="20.100000000000001" customHeight="1" thickBot="1" x14ac:dyDescent="0.35">
      <c r="A22" s="43" t="str">
        <f t="shared" si="0"/>
        <v>119-Dom-vo</v>
      </c>
      <c r="B22" s="3">
        <v>119</v>
      </c>
      <c r="C22" s="3" t="s">
        <v>23</v>
      </c>
      <c r="D22" s="4">
        <v>21488</v>
      </c>
      <c r="E22" s="27">
        <f t="shared" ca="1" si="1"/>
        <v>62</v>
      </c>
      <c r="F22" s="5">
        <v>43835</v>
      </c>
      <c r="G22" s="3">
        <v>4</v>
      </c>
      <c r="H22" s="30">
        <v>2000</v>
      </c>
      <c r="I22" s="8" t="s">
        <v>38</v>
      </c>
      <c r="J22" s="28">
        <f t="shared" ca="1" si="2"/>
        <v>2</v>
      </c>
      <c r="K22" s="44">
        <f t="shared" si="3"/>
        <v>1800</v>
      </c>
      <c r="Q22" s="2">
        <v>1800</v>
      </c>
    </row>
    <row r="23" spans="1:17" s="2" customFormat="1" ht="20.100000000000001" customHeight="1" thickBot="1" x14ac:dyDescent="0.35">
      <c r="A23" s="43" t="str">
        <f t="shared" si="0"/>
        <v>120-Fer-ta</v>
      </c>
      <c r="B23" s="3">
        <v>120</v>
      </c>
      <c r="C23" s="3" t="s">
        <v>24</v>
      </c>
      <c r="D23" s="4">
        <v>19946</v>
      </c>
      <c r="E23" s="27">
        <f t="shared" ca="1" si="1"/>
        <v>66</v>
      </c>
      <c r="F23" s="5">
        <v>43836</v>
      </c>
      <c r="G23" s="3">
        <v>5</v>
      </c>
      <c r="H23" s="30">
        <v>1500</v>
      </c>
      <c r="I23" s="8" t="s">
        <v>39</v>
      </c>
      <c r="J23" s="28">
        <f t="shared" ca="1" si="2"/>
        <v>2</v>
      </c>
      <c r="K23" s="44">
        <f t="shared" si="3"/>
        <v>1530</v>
      </c>
      <c r="Q23" s="2">
        <v>1530</v>
      </c>
    </row>
    <row r="24" spans="1:17" s="2" customFormat="1" ht="20.100000000000001" customHeight="1" thickBot="1" x14ac:dyDescent="0.35">
      <c r="A24" s="43" t="str">
        <f t="shared" si="0"/>
        <v>121-Par-ta</v>
      </c>
      <c r="B24" s="3">
        <v>121</v>
      </c>
      <c r="C24" s="3" t="s">
        <v>25</v>
      </c>
      <c r="D24" s="4">
        <v>19038</v>
      </c>
      <c r="E24" s="27">
        <f t="shared" ca="1" si="1"/>
        <v>68</v>
      </c>
      <c r="F24" s="5">
        <v>43836</v>
      </c>
      <c r="G24" s="3">
        <v>5</v>
      </c>
      <c r="H24" s="30">
        <v>1500</v>
      </c>
      <c r="I24" s="8" t="s">
        <v>39</v>
      </c>
      <c r="J24" s="28">
        <f t="shared" ca="1" si="2"/>
        <v>2</v>
      </c>
      <c r="K24" s="44">
        <f t="shared" si="3"/>
        <v>1530</v>
      </c>
      <c r="Q24" s="2">
        <v>1530</v>
      </c>
    </row>
    <row r="25" spans="1:17" s="2" customFormat="1" ht="20.100000000000001" customHeight="1" thickBot="1" x14ac:dyDescent="0.35">
      <c r="A25" s="43" t="str">
        <f t="shared" si="0"/>
        <v>122-Sae-de</v>
      </c>
      <c r="B25" s="3">
        <v>122</v>
      </c>
      <c r="C25" s="3" t="s">
        <v>26</v>
      </c>
      <c r="D25" s="4">
        <v>29292</v>
      </c>
      <c r="E25" s="27">
        <f t="shared" ca="1" si="1"/>
        <v>40</v>
      </c>
      <c r="F25" s="5">
        <v>43836</v>
      </c>
      <c r="G25" s="3">
        <v>5</v>
      </c>
      <c r="H25" s="30">
        <v>1500</v>
      </c>
      <c r="I25" s="8" t="s">
        <v>2</v>
      </c>
      <c r="J25" s="28">
        <f t="shared" ca="1" si="2"/>
        <v>3</v>
      </c>
      <c r="K25" s="44">
        <f t="shared" si="3"/>
        <v>1530</v>
      </c>
      <c r="Q25" s="2">
        <v>1530</v>
      </c>
    </row>
    <row r="26" spans="1:17" s="2" customFormat="1" ht="20.100000000000001" customHeight="1" thickBot="1" x14ac:dyDescent="0.35">
      <c r="A26" s="43" t="str">
        <f t="shared" si="0"/>
        <v>123-One-al</v>
      </c>
      <c r="B26" s="3">
        <v>123</v>
      </c>
      <c r="C26" s="3" t="s">
        <v>27</v>
      </c>
      <c r="D26" s="4">
        <v>34595</v>
      </c>
      <c r="E26" s="27">
        <f t="shared" ca="1" si="1"/>
        <v>26</v>
      </c>
      <c r="F26" s="5">
        <v>43836</v>
      </c>
      <c r="G26" s="3">
        <v>5</v>
      </c>
      <c r="H26" s="30">
        <v>1500</v>
      </c>
      <c r="I26" s="8" t="s">
        <v>1</v>
      </c>
      <c r="J26" s="28">
        <f t="shared" ca="1" si="2"/>
        <v>3</v>
      </c>
      <c r="K26" s="44">
        <f t="shared" si="3"/>
        <v>1530</v>
      </c>
      <c r="Q26" s="2">
        <v>1530</v>
      </c>
    </row>
    <row r="27" spans="1:17" s="2" customFormat="1" ht="20.100000000000001" customHeight="1" thickBot="1" x14ac:dyDescent="0.35">
      <c r="A27" s="43" t="str">
        <f t="shared" si="0"/>
        <v>124-Pel-al</v>
      </c>
      <c r="B27" s="3">
        <v>124</v>
      </c>
      <c r="C27" s="3" t="s">
        <v>28</v>
      </c>
      <c r="D27" s="4">
        <v>23903</v>
      </c>
      <c r="E27" s="27">
        <f t="shared" ca="1" si="1"/>
        <v>55</v>
      </c>
      <c r="F27" s="5">
        <v>43836</v>
      </c>
      <c r="G27" s="9">
        <v>3</v>
      </c>
      <c r="H27" s="31">
        <v>1800</v>
      </c>
      <c r="I27" s="8" t="s">
        <v>1</v>
      </c>
      <c r="J27" s="28">
        <f t="shared" ca="1" si="2"/>
        <v>3</v>
      </c>
      <c r="K27" s="44">
        <f t="shared" si="3"/>
        <v>1836</v>
      </c>
      <c r="Q27" s="2">
        <v>1836</v>
      </c>
    </row>
    <row r="28" spans="1:17" s="2" customFormat="1" ht="20.100000000000001" customHeight="1" thickBot="1" x14ac:dyDescent="0.35">
      <c r="A28" s="43" t="str">
        <f t="shared" si="0"/>
        <v>125-Tra-no</v>
      </c>
      <c r="B28" s="3">
        <v>125</v>
      </c>
      <c r="C28" s="3" t="s">
        <v>29</v>
      </c>
      <c r="D28" s="4">
        <v>23234</v>
      </c>
      <c r="E28" s="27">
        <f t="shared" ca="1" si="1"/>
        <v>57</v>
      </c>
      <c r="F28" s="5">
        <v>43836</v>
      </c>
      <c r="G28" s="9">
        <v>4</v>
      </c>
      <c r="H28" s="31">
        <v>2000</v>
      </c>
      <c r="I28" s="8" t="s">
        <v>3</v>
      </c>
      <c r="J28" s="28">
        <f t="shared" ca="1" si="2"/>
        <v>3</v>
      </c>
      <c r="K28" s="44">
        <f t="shared" si="3"/>
        <v>2040</v>
      </c>
      <c r="Q28" s="2">
        <v>2040</v>
      </c>
    </row>
    <row r="29" spans="1:17" s="2" customFormat="1" ht="20.100000000000001" customHeight="1" thickBot="1" x14ac:dyDescent="0.35">
      <c r="A29" s="43" t="str">
        <f t="shared" si="0"/>
        <v>126-Bra-de</v>
      </c>
      <c r="B29" s="3">
        <v>126</v>
      </c>
      <c r="C29" s="3" t="s">
        <v>30</v>
      </c>
      <c r="D29" s="4">
        <v>32577</v>
      </c>
      <c r="E29" s="27">
        <f t="shared" ca="1" si="1"/>
        <v>31</v>
      </c>
      <c r="F29" s="5">
        <v>1</v>
      </c>
      <c r="G29" s="9">
        <v>4</v>
      </c>
      <c r="H29" s="31">
        <v>2000</v>
      </c>
      <c r="I29" s="8" t="s">
        <v>2</v>
      </c>
      <c r="J29" s="28">
        <f t="shared" ca="1" si="2"/>
        <v>3</v>
      </c>
      <c r="K29" s="44">
        <f t="shared" si="3"/>
        <v>2040</v>
      </c>
      <c r="Q29" s="2">
        <v>2040</v>
      </c>
    </row>
    <row r="30" spans="1:17" s="2" customFormat="1" ht="20.100000000000001" customHeight="1" thickBot="1" x14ac:dyDescent="0.35">
      <c r="A30" s="43" t="str">
        <f t="shared" si="0"/>
        <v>127-Ram-de</v>
      </c>
      <c r="B30" s="3">
        <v>127</v>
      </c>
      <c r="C30" s="3" t="s">
        <v>31</v>
      </c>
      <c r="D30" s="4">
        <v>25769</v>
      </c>
      <c r="E30" s="27">
        <f t="shared" ca="1" si="1"/>
        <v>50</v>
      </c>
      <c r="F30" s="5">
        <v>43837</v>
      </c>
      <c r="G30" s="9">
        <v>3</v>
      </c>
      <c r="H30" s="31">
        <v>1800</v>
      </c>
      <c r="I30" s="8" t="s">
        <v>2</v>
      </c>
      <c r="J30" s="28">
        <f t="shared" ca="1" si="2"/>
        <v>3</v>
      </c>
      <c r="K30" s="44">
        <f t="shared" si="3"/>
        <v>1836</v>
      </c>
      <c r="Q30" s="2">
        <v>1836</v>
      </c>
    </row>
    <row r="31" spans="1:17" s="2" customFormat="1" ht="20.100000000000001" customHeight="1" thickBot="1" x14ac:dyDescent="0.35">
      <c r="A31" s="43" t="str">
        <f t="shared" si="0"/>
        <v>128-Cia-vo</v>
      </c>
      <c r="B31" s="3">
        <v>128</v>
      </c>
      <c r="C31" s="3" t="s">
        <v>32</v>
      </c>
      <c r="D31" s="4">
        <v>25749</v>
      </c>
      <c r="E31" s="27">
        <f t="shared" ca="1" si="1"/>
        <v>50</v>
      </c>
      <c r="F31" s="5">
        <v>43837</v>
      </c>
      <c r="G31" s="9">
        <v>5</v>
      </c>
      <c r="H31" s="31">
        <v>1500</v>
      </c>
      <c r="I31" s="8" t="s">
        <v>38</v>
      </c>
      <c r="J31" s="28">
        <f t="shared" ca="1" si="2"/>
        <v>3</v>
      </c>
      <c r="K31" s="44">
        <f t="shared" si="3"/>
        <v>1350</v>
      </c>
      <c r="Q31" s="2">
        <v>1350</v>
      </c>
    </row>
    <row r="32" spans="1:17" s="2" customFormat="1" ht="20.100000000000001" customHeight="1" thickBot="1" x14ac:dyDescent="0.35">
      <c r="A32" s="43" t="str">
        <f t="shared" si="0"/>
        <v>129-Can-ta</v>
      </c>
      <c r="B32" s="3">
        <v>129</v>
      </c>
      <c r="C32" s="3" t="s">
        <v>33</v>
      </c>
      <c r="D32" s="4">
        <v>29851</v>
      </c>
      <c r="E32" s="27">
        <f t="shared" ca="1" si="1"/>
        <v>39</v>
      </c>
      <c r="F32" s="5">
        <v>43837</v>
      </c>
      <c r="G32" s="9">
        <v>2</v>
      </c>
      <c r="H32" s="31">
        <v>1800</v>
      </c>
      <c r="I32" s="8" t="s">
        <v>39</v>
      </c>
      <c r="J32" s="28">
        <f t="shared" ca="1" si="2"/>
        <v>3</v>
      </c>
      <c r="K32" s="44">
        <f t="shared" si="3"/>
        <v>1836</v>
      </c>
      <c r="Q32" s="2">
        <v>1836</v>
      </c>
    </row>
    <row r="33" spans="1:17" s="2" customFormat="1" ht="20.100000000000001" customHeight="1" thickBot="1" x14ac:dyDescent="0.35">
      <c r="A33" s="45" t="str">
        <f t="shared" si="0"/>
        <v>130-Gor-al</v>
      </c>
      <c r="B33" s="46">
        <v>130</v>
      </c>
      <c r="C33" s="46" t="s">
        <v>34</v>
      </c>
      <c r="D33" s="47">
        <v>18569</v>
      </c>
      <c r="E33" s="48">
        <f t="shared" ca="1" si="1"/>
        <v>70</v>
      </c>
      <c r="F33" s="49">
        <v>43837</v>
      </c>
      <c r="G33" s="50">
        <v>3</v>
      </c>
      <c r="H33" s="51">
        <v>1800</v>
      </c>
      <c r="I33" s="52" t="s">
        <v>1</v>
      </c>
      <c r="J33" s="53">
        <f t="shared" ca="1" si="2"/>
        <v>2</v>
      </c>
      <c r="K33" s="54">
        <f t="shared" si="3"/>
        <v>1836</v>
      </c>
      <c r="Q33" s="2">
        <v>1836</v>
      </c>
    </row>
    <row r="34" spans="1:17" x14ac:dyDescent="0.25">
      <c r="F34" s="1"/>
    </row>
    <row r="35" spans="1:17" x14ac:dyDescent="0.25">
      <c r="F35" s="1"/>
    </row>
  </sheetData>
  <mergeCells count="1">
    <mergeCell ref="A1:K2"/>
  </mergeCells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tabSelected="1" workbookViewId="0">
      <selection activeCell="D7" sqref="D7"/>
    </sheetView>
  </sheetViews>
  <sheetFormatPr baseColWidth="10" defaultColWidth="11.44140625" defaultRowHeight="13.2" x14ac:dyDescent="0.25"/>
  <cols>
    <col min="1" max="1" width="11.44140625" style="13"/>
    <col min="2" max="2" width="26.109375" style="13" customWidth="1"/>
    <col min="3" max="3" width="13.5546875" style="13" customWidth="1"/>
    <col min="4" max="4" width="15.6640625" style="13" customWidth="1"/>
    <col min="5" max="5" width="16.88671875" style="13" customWidth="1"/>
    <col min="6" max="6" width="15.6640625" style="13" customWidth="1"/>
    <col min="7" max="16384" width="11.44140625" style="13"/>
  </cols>
  <sheetData>
    <row r="2" spans="2:4" s="11" customFormat="1" ht="35.1" customHeight="1" x14ac:dyDescent="0.25">
      <c r="C2" s="12" t="s">
        <v>40</v>
      </c>
      <c r="D2" s="12" t="s">
        <v>0</v>
      </c>
    </row>
    <row r="3" spans="2:4" ht="15" customHeight="1" x14ac:dyDescent="0.25">
      <c r="C3" s="14">
        <v>1</v>
      </c>
      <c r="D3" s="15">
        <v>1500</v>
      </c>
    </row>
    <row r="4" spans="2:4" ht="15" customHeight="1" x14ac:dyDescent="0.25">
      <c r="C4" s="14">
        <v>2</v>
      </c>
      <c r="D4" s="15">
        <v>1800</v>
      </c>
    </row>
    <row r="5" spans="2:4" ht="15" customHeight="1" x14ac:dyDescent="0.25">
      <c r="C5" s="14">
        <v>3</v>
      </c>
      <c r="D5" s="15">
        <v>1800</v>
      </c>
    </row>
    <row r="6" spans="2:4" x14ac:dyDescent="0.25">
      <c r="B6" s="24"/>
      <c r="C6" s="22">
        <v>4</v>
      </c>
      <c r="D6" s="15">
        <v>2000</v>
      </c>
    </row>
    <row r="7" spans="2:4" x14ac:dyDescent="0.25">
      <c r="B7" s="23"/>
      <c r="C7" s="14">
        <v>5</v>
      </c>
      <c r="D7" s="15">
        <v>1500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8"/>
  <sheetViews>
    <sheetView showGridLines="0" topLeftCell="H4" zoomScaleNormal="100" workbookViewId="0">
      <selection activeCell="K4" sqref="K4"/>
    </sheetView>
  </sheetViews>
  <sheetFormatPr baseColWidth="10" defaultColWidth="11.44140625" defaultRowHeight="13.2" x14ac:dyDescent="0.25"/>
  <cols>
    <col min="1" max="1" width="11.44140625" style="33"/>
    <col min="2" max="2" width="13.33203125" style="33" bestFit="1" customWidth="1"/>
    <col min="3" max="9" width="15.6640625" style="33" customWidth="1"/>
    <col min="10" max="10" width="17.5546875" style="33" customWidth="1"/>
    <col min="11" max="11" width="15.6640625" style="33" customWidth="1"/>
    <col min="12" max="16384" width="11.44140625" style="33"/>
  </cols>
  <sheetData>
    <row r="3" spans="2:11" ht="30" customHeight="1" x14ac:dyDescent="0.25">
      <c r="B3" s="32"/>
      <c r="C3" s="38" t="s">
        <v>40</v>
      </c>
      <c r="D3" s="38" t="s">
        <v>68</v>
      </c>
      <c r="E3" s="38" t="s">
        <v>53</v>
      </c>
      <c r="F3" s="38" t="s">
        <v>54</v>
      </c>
      <c r="G3" s="38" t="s">
        <v>0</v>
      </c>
      <c r="H3" s="38" t="s">
        <v>69</v>
      </c>
      <c r="I3" s="38" t="s">
        <v>65</v>
      </c>
      <c r="J3" s="38" t="s">
        <v>67</v>
      </c>
      <c r="K3" s="38" t="s">
        <v>66</v>
      </c>
    </row>
    <row r="4" spans="2:11" x14ac:dyDescent="0.25">
      <c r="B4" s="34"/>
      <c r="C4" s="35">
        <v>2</v>
      </c>
      <c r="D4" s="35" t="s">
        <v>57</v>
      </c>
      <c r="E4" s="36" t="s">
        <v>62</v>
      </c>
      <c r="F4" s="35">
        <v>5</v>
      </c>
      <c r="G4" s="37">
        <f>VLOOKUP(C4,Información!$C$3:$D$7,2)</f>
        <v>1800</v>
      </c>
      <c r="H4" s="37">
        <f>SUMIF(Consultas!$G$4:$G$33,C4,Consultas!$K$4:$K$33)</f>
        <v>10800</v>
      </c>
      <c r="I4" s="35">
        <f>COUNTIF(Consultas!$G$4:$G$33,C4)</f>
        <v>6</v>
      </c>
      <c r="J4" s="35" t="b">
        <f>AND(F4&gt;5,G4&lt;2000)</f>
        <v>0</v>
      </c>
      <c r="K4" s="39" t="str">
        <f>IF(J4=TRUE,"SI","NO")</f>
        <v>NO</v>
      </c>
    </row>
    <row r="5" spans="2:11" x14ac:dyDescent="0.25">
      <c r="B5" s="34"/>
      <c r="C5" s="35">
        <v>4</v>
      </c>
      <c r="D5" s="35" t="s">
        <v>59</v>
      </c>
      <c r="E5" s="36" t="s">
        <v>64</v>
      </c>
      <c r="F5" s="35">
        <v>2</v>
      </c>
      <c r="G5" s="37">
        <f>VLOOKUP(C5,Información!$C$3:$D$7,2)</f>
        <v>2000</v>
      </c>
      <c r="H5" s="37">
        <f>SUMIF(Consultas!$G$4:$G$33,C5,Consultas!$K$4:$K$33)</f>
        <v>7920</v>
      </c>
      <c r="I5" s="35">
        <f>COUNTIF(Consultas!$G$4:$G$33,C5)</f>
        <v>4</v>
      </c>
      <c r="J5" s="35" t="b">
        <f>AND(F5&gt;5,G5&lt;2000)</f>
        <v>0</v>
      </c>
      <c r="K5" s="39" t="str">
        <f>IF(J5=TRUE,"SI","NO")</f>
        <v>NO</v>
      </c>
    </row>
    <row r="6" spans="2:11" x14ac:dyDescent="0.25">
      <c r="B6" s="34"/>
      <c r="C6" s="35">
        <v>1</v>
      </c>
      <c r="D6" s="36" t="s">
        <v>55</v>
      </c>
      <c r="E6" s="36" t="s">
        <v>61</v>
      </c>
      <c r="F6" s="35">
        <v>10</v>
      </c>
      <c r="G6" s="37">
        <f>VLOOKUP(C6,Información!$C$3:$D$7,2)</f>
        <v>1500</v>
      </c>
      <c r="H6" s="37">
        <f>SUMIF(Consultas!$G$4:$G$33,C6,Consultas!$K$4:$K$33)</f>
        <v>14940</v>
      </c>
      <c r="I6" s="35">
        <f>COUNTIF(Consultas!$G$4:$G$33,C6)</f>
        <v>10</v>
      </c>
      <c r="J6" s="35" t="b">
        <f>AND(F6&gt;5,G6&lt;2000)</f>
        <v>1</v>
      </c>
      <c r="K6" s="39" t="str">
        <f>IF(J6=TRUE,"SI","NO")</f>
        <v>SI</v>
      </c>
    </row>
    <row r="7" spans="2:11" x14ac:dyDescent="0.25">
      <c r="B7" s="34"/>
      <c r="C7" s="35">
        <v>3</v>
      </c>
      <c r="D7" s="35" t="s">
        <v>58</v>
      </c>
      <c r="E7" s="36" t="s">
        <v>63</v>
      </c>
      <c r="F7" s="35">
        <v>8</v>
      </c>
      <c r="G7" s="37">
        <f>VLOOKUP(C7,Información!$C$3:$D$7,2)</f>
        <v>1800</v>
      </c>
      <c r="H7" s="37">
        <f>SUMIF(Consultas!$G$4:$G$33,C7,Consultas!$K$4:$K$33)</f>
        <v>9180</v>
      </c>
      <c r="I7" s="35">
        <f>COUNTIF(Consultas!$G$4:$G$33,C7)</f>
        <v>5</v>
      </c>
      <c r="J7" s="35" t="b">
        <f>AND(F7&gt;5,G7&lt;2000)</f>
        <v>1</v>
      </c>
      <c r="K7" s="39" t="str">
        <f>IF(J7=TRUE,"SI","NO")</f>
        <v>SI</v>
      </c>
    </row>
    <row r="8" spans="2:11" x14ac:dyDescent="0.25">
      <c r="B8" s="34"/>
      <c r="C8" s="35">
        <v>5</v>
      </c>
      <c r="D8" s="35" t="s">
        <v>60</v>
      </c>
      <c r="E8" s="36" t="s">
        <v>56</v>
      </c>
      <c r="F8" s="35">
        <v>6</v>
      </c>
      <c r="G8" s="37">
        <f>VLOOKUP(C8,Información!$C$3:$D$7,2)</f>
        <v>1500</v>
      </c>
      <c r="H8" s="37">
        <f>SUMIF(Consultas!$G$4:$G$33,C8,Consultas!$K$4:$K$33)</f>
        <v>7470</v>
      </c>
      <c r="I8" s="35">
        <f>COUNTIF(Consultas!$G$4:$G$33,C8)</f>
        <v>5</v>
      </c>
      <c r="J8" s="35" t="b">
        <f>AND(F8&gt;5,G8&lt;2000)</f>
        <v>1</v>
      </c>
      <c r="K8" s="39" t="str">
        <f>IF(J8=TRUE,"SI","NO")</f>
        <v>SI</v>
      </c>
    </row>
    <row r="12" spans="2:11" ht="12.75" customHeight="1" x14ac:dyDescent="0.25">
      <c r="D12" s="57" t="s">
        <v>46</v>
      </c>
      <c r="E12" s="57"/>
      <c r="F12" s="57"/>
    </row>
    <row r="13" spans="2:11" ht="12.75" customHeight="1" x14ac:dyDescent="0.25">
      <c r="D13" s="57"/>
      <c r="E13" s="57"/>
      <c r="F13" s="57"/>
    </row>
    <row r="14" spans="2:11" ht="12.75" customHeight="1" x14ac:dyDescent="0.25">
      <c r="D14" s="57"/>
      <c r="E14" s="57"/>
      <c r="F14" s="57"/>
    </row>
    <row r="16" spans="2:11" ht="20.100000000000001" customHeight="1" x14ac:dyDescent="0.3">
      <c r="D16" s="58" t="s">
        <v>71</v>
      </c>
      <c r="E16" s="58"/>
      <c r="F16" s="58"/>
      <c r="G16" s="58"/>
      <c r="H16" s="25">
        <f>COUNTIF(K4:K8,"=NO")</f>
        <v>2</v>
      </c>
    </row>
    <row r="17" spans="4:8" ht="20.100000000000001" customHeight="1" x14ac:dyDescent="0.3">
      <c r="D17" s="58" t="s">
        <v>74</v>
      </c>
      <c r="E17" s="58"/>
      <c r="F17" s="58"/>
      <c r="G17" s="58"/>
      <c r="H17" s="25">
        <f>MAX(I4:I8)</f>
        <v>10</v>
      </c>
    </row>
    <row r="18" spans="4:8" ht="20.100000000000001" customHeight="1" x14ac:dyDescent="0.3">
      <c r="D18" s="58" t="s">
        <v>70</v>
      </c>
      <c r="E18" s="58"/>
      <c r="F18" s="58"/>
      <c r="G18" s="58"/>
      <c r="H18" s="26">
        <f>AVERAGE(G4:G8)</f>
        <v>1720</v>
      </c>
    </row>
  </sheetData>
  <sortState ref="C4:K8">
    <sortCondition ref="K4:K8"/>
    <sortCondition descending="1" ref="F4:F8"/>
  </sortState>
  <mergeCells count="4">
    <mergeCell ref="D12:F14"/>
    <mergeCell ref="D16:G16"/>
    <mergeCell ref="D17:G17"/>
    <mergeCell ref="D18:G18"/>
  </mergeCells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8"/>
  <sheetViews>
    <sheetView workbookViewId="0">
      <selection activeCell="D15" sqref="D15"/>
    </sheetView>
  </sheetViews>
  <sheetFormatPr baseColWidth="10" defaultRowHeight="13.2" x14ac:dyDescent="0.25"/>
  <cols>
    <col min="3" max="5" width="20.6640625" customWidth="1"/>
  </cols>
  <sheetData>
    <row r="3" spans="3:5" x14ac:dyDescent="0.25">
      <c r="C3" s="16" t="s">
        <v>37</v>
      </c>
      <c r="D3" s="16" t="s">
        <v>47</v>
      </c>
      <c r="E3" s="16" t="s">
        <v>48</v>
      </c>
    </row>
    <row r="4" spans="3:5" x14ac:dyDescent="0.25">
      <c r="C4" s="17" t="s">
        <v>38</v>
      </c>
      <c r="D4" s="18">
        <v>4320</v>
      </c>
      <c r="E4" s="18">
        <v>4000</v>
      </c>
    </row>
    <row r="5" spans="3:5" x14ac:dyDescent="0.25">
      <c r="C5" s="17" t="s">
        <v>39</v>
      </c>
      <c r="D5" s="18">
        <v>4500</v>
      </c>
      <c r="E5" s="18">
        <v>3500</v>
      </c>
    </row>
    <row r="6" spans="3:5" x14ac:dyDescent="0.25">
      <c r="C6" s="17" t="s">
        <v>2</v>
      </c>
      <c r="D6" s="18">
        <v>4440</v>
      </c>
      <c r="E6" s="18">
        <v>3830</v>
      </c>
    </row>
    <row r="7" spans="3:5" x14ac:dyDescent="0.25">
      <c r="C7" s="17" t="s">
        <v>45</v>
      </c>
      <c r="D7" s="18">
        <v>4080</v>
      </c>
      <c r="E7" s="18">
        <v>4065</v>
      </c>
    </row>
    <row r="8" spans="3:5" x14ac:dyDescent="0.25">
      <c r="C8" s="17" t="s">
        <v>3</v>
      </c>
      <c r="D8" s="18">
        <v>5000</v>
      </c>
      <c r="E8" s="18">
        <v>4830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Consultas</vt:lpstr>
      <vt:lpstr>Información</vt:lpstr>
      <vt:lpstr>Médicos</vt:lpstr>
      <vt:lpstr>Gráfico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CLINICA</dc:title>
  <dc:creator>MARTA</dc:creator>
  <cp:lastModifiedBy>Marta</cp:lastModifiedBy>
  <dcterms:created xsi:type="dcterms:W3CDTF">2001-07-23T19:17:59Z</dcterms:created>
  <dcterms:modified xsi:type="dcterms:W3CDTF">2020-02-05T21:06:52Z</dcterms:modified>
</cp:coreProperties>
</file>